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195" tabRatio="934" firstSheet="43" activeTab="51"/>
  </bookViews>
  <sheets>
    <sheet name="First-Page" sheetId="1" r:id="rId1"/>
    <sheet name="Contents" sheetId="2" r:id="rId2"/>
    <sheet name="Sheet1" sheetId="3" r:id="rId3"/>
    <sheet name="AT-1-Gen_Info " sheetId="4" r:id="rId4"/>
    <sheet name="AT-2-S1 BUDGET" sheetId="5" r:id="rId5"/>
    <sheet name="AT_2A_fundflow" sheetId="6" r:id="rId6"/>
    <sheet name="AT_ 2B DBT" sheetId="7" r:id="rId7"/>
    <sheet name="AT-3" sheetId="8" r:id="rId8"/>
    <sheet name="AT3A_cvrg(Insti)_PY" sheetId="9" r:id="rId9"/>
    <sheet name="AT3B_cvrg(Insti)_UPY " sheetId="10" r:id="rId10"/>
    <sheet name="AT3C_cvrg(Insti)_UPY " sheetId="11" r:id="rId11"/>
    <sheet name="enrolment vs availed_PY" sheetId="12" r:id="rId12"/>
    <sheet name="enrolment vs availed_UPY" sheetId="13" r:id="rId13"/>
    <sheet name="AT-4B" sheetId="14" r:id="rId14"/>
    <sheet name="T5_PLAN_vs_PRFM" sheetId="15" r:id="rId15"/>
    <sheet name="T5A_PLAN_vs_PRFM " sheetId="16" r:id="rId16"/>
    <sheet name="T5B_PLAN_vs_PRFM  (2)" sheetId="17" r:id="rId17"/>
    <sheet name="T5C_Drought_PLAN_vs_PRFM " sheetId="18" r:id="rId18"/>
    <sheet name="T5D_Drought_PLAN_vs_PRFM  " sheetId="19" r:id="rId19"/>
    <sheet name="T6_FG_py_Utlsn" sheetId="20" r:id="rId20"/>
    <sheet name="T6A_FG_Upy_Utlsn " sheetId="21" r:id="rId21"/>
    <sheet name="T6B_Pay_FG_FCI_Pry" sheetId="22" r:id="rId22"/>
    <sheet name="T6C_Coarse_Grain" sheetId="23" r:id="rId23"/>
    <sheet name="T7_CC_PY_Utlsn" sheetId="24" r:id="rId24"/>
    <sheet name="T7ACC_UPY_Utlsn " sheetId="25" r:id="rId25"/>
    <sheet name="AT-8_Hon_CCH_Pry" sheetId="26" r:id="rId26"/>
    <sheet name="AT-8A_Hon_CCH_UPry" sheetId="27" r:id="rId27"/>
    <sheet name="AT9_TA" sheetId="28" r:id="rId28"/>
    <sheet name="AT10_MME" sheetId="29" r:id="rId29"/>
    <sheet name="AT10A_" sheetId="30" r:id="rId30"/>
    <sheet name="AT-10 B" sheetId="31" r:id="rId31"/>
    <sheet name="AT-10 C" sheetId="32" r:id="rId32"/>
    <sheet name="AT-10D" sheetId="33" r:id="rId33"/>
    <sheet name="AT-10 E" sheetId="34" r:id="rId34"/>
    <sheet name="AT-10 F" sheetId="35" r:id="rId35"/>
    <sheet name="AT11_KS Year wise" sheetId="36" r:id="rId36"/>
    <sheet name="AT11A_KS-District wise" sheetId="37" r:id="rId37"/>
    <sheet name="AT12_KD-New" sheetId="38" r:id="rId38"/>
    <sheet name="AT12A_KD-Replacement" sheetId="39" r:id="rId39"/>
    <sheet name="Mode of cooking" sheetId="40" r:id="rId40"/>
    <sheet name="AT-14" sheetId="41" r:id="rId41"/>
    <sheet name="AT-14 A" sheetId="42" r:id="rId42"/>
    <sheet name="AT-15" sheetId="43" r:id="rId43"/>
    <sheet name="AT-16" sheetId="44" r:id="rId44"/>
    <sheet name="AT_17_Coverage-RBSK " sheetId="45" r:id="rId45"/>
    <sheet name="AT18_Details_Community " sheetId="46" r:id="rId46"/>
    <sheet name="AT_19_Impl_Agency" sheetId="47" r:id="rId47"/>
    <sheet name="AT_20_CentralCookingagency " sheetId="48" r:id="rId48"/>
    <sheet name="AT-21" sheetId="49" r:id="rId49"/>
    <sheet name="AT-22" sheetId="50" r:id="rId50"/>
    <sheet name="AT-23 MIS" sheetId="51" r:id="rId51"/>
    <sheet name="AT-23A _AMS" sheetId="52" r:id="rId52"/>
    <sheet name="AT-24" sheetId="53" r:id="rId53"/>
    <sheet name="AT-25" sheetId="54" r:id="rId54"/>
    <sheet name="Sheet1 (2)" sheetId="55" r:id="rId55"/>
    <sheet name="AT26_NoWD" sheetId="56" r:id="rId56"/>
    <sheet name="AT26A_NoWD" sheetId="57" r:id="rId57"/>
    <sheet name="AT27_Req_FG_CA_Pry" sheetId="58" r:id="rId58"/>
    <sheet name="AT27A_Req_FG_CA_U Pry " sheetId="59" r:id="rId59"/>
    <sheet name="AT27B_Req_FG_CA_N CLP" sheetId="60" r:id="rId60"/>
    <sheet name="AT27C_Req_FG_Drought -Pry " sheetId="61" r:id="rId61"/>
    <sheet name="AT27D_Req_FG_Drought -UPry " sheetId="62" r:id="rId62"/>
    <sheet name="AT_28_RqmtKitchen" sheetId="63" r:id="rId63"/>
    <sheet name="AT-28A_RqmtPlinthArea" sheetId="64" r:id="rId64"/>
    <sheet name="AT-28B_Kitchen repair" sheetId="65" r:id="rId65"/>
    <sheet name="AT29_Requirment New KD " sheetId="66" r:id="rId66"/>
    <sheet name="AT29_A_Replacement KD" sheetId="67" r:id="rId67"/>
    <sheet name="AT-30_Coook-cum-Helper" sheetId="68" r:id="rId68"/>
    <sheet name="AT_31_Budget_provision " sheetId="69" r:id="rId69"/>
    <sheet name="AT32_Drought Pry Util" sheetId="70" r:id="rId70"/>
    <sheet name="AT-32A Drought UPry Util" sheetId="71" r:id="rId71"/>
    <sheet name="AT-33 pry Req. cost of FG CC TA" sheetId="72" r:id="rId72"/>
    <sheet name="AT-33A U P Req.Cost of FG CC TA" sheetId="73" r:id="rId73"/>
    <sheet name="Sheet2" sheetId="74" r:id="rId74"/>
  </sheets>
  <externalReferences>
    <externalReference r:id="rId77"/>
  </externalReferences>
  <definedNames>
    <definedName name="_xlnm.Print_Area" localSheetId="6">'AT_ 2B DBT'!$A$1:$L$35</definedName>
    <definedName name="_xlnm.Print_Area" localSheetId="44">'AT_17_Coverage-RBSK '!$A$1:$L$34</definedName>
    <definedName name="_xlnm.Print_Area" localSheetId="46">'AT_19_Impl_Agency'!$A$1:$J$36</definedName>
    <definedName name="_xlnm.Print_Area" localSheetId="47">'AT_20_CentralCookingagency '!$A$1:$M$33</definedName>
    <definedName name="_xlnm.Print_Area" localSheetId="62">'AT_28_RqmtKitchen'!$A$1:$R$33</definedName>
    <definedName name="_xlnm.Print_Area" localSheetId="5">'AT_2A_fundflow'!$A$1:$V$32</definedName>
    <definedName name="_xlnm.Print_Area" localSheetId="68">'AT_31_Budget_provision '!$A$1:$W$35</definedName>
    <definedName name="_xlnm.Print_Area" localSheetId="30">'AT-10 B'!$A$1:$I$32</definedName>
    <definedName name="_xlnm.Print_Area" localSheetId="31">'AT-10 C'!$A$1:$J$30</definedName>
    <definedName name="_xlnm.Print_Area" localSheetId="33">'AT-10 E'!$A$1:$H$29</definedName>
    <definedName name="_xlnm.Print_Area" localSheetId="34">'AT-10 F'!$A$1:$H$29</definedName>
    <definedName name="_xlnm.Print_Area" localSheetId="28">'AT10_MME'!$A$1:$H$38</definedName>
    <definedName name="_xlnm.Print_Area" localSheetId="29">'AT10A_'!$A$1:$E$34</definedName>
    <definedName name="_xlnm.Print_Area" localSheetId="32">'AT-10D'!$A$1:$H$32</definedName>
    <definedName name="_xlnm.Print_Area" localSheetId="35">'AT11_KS Year wise'!$A$1:$K$35</definedName>
    <definedName name="_xlnm.Print_Area" localSheetId="36">'AT11A_KS-District wise'!$A$1:$K$34</definedName>
    <definedName name="_xlnm.Print_Area" localSheetId="37">'AT12_KD-New'!$A$1:$K$34</definedName>
    <definedName name="_xlnm.Print_Area" localSheetId="38">'AT12A_KD-Replacement'!$A$1:$K$33</definedName>
    <definedName name="_xlnm.Print_Area" localSheetId="40">'AT-14'!$A$1:$N$30</definedName>
    <definedName name="_xlnm.Print_Area" localSheetId="41">'AT-14 A'!$A$1:$H$27</definedName>
    <definedName name="_xlnm.Print_Area" localSheetId="42">'AT-15'!$A$1:$L$29</definedName>
    <definedName name="_xlnm.Print_Area" localSheetId="43">'AT-16'!$A$1:$K$29</definedName>
    <definedName name="_xlnm.Print_Area" localSheetId="45">'AT18_Details_Community '!$A$1:$F$33</definedName>
    <definedName name="_xlnm.Print_Area" localSheetId="3">'AT-1-Gen_Info '!$A$1:$T$62</definedName>
    <definedName name="_xlnm.Print_Area" localSheetId="49">'AT-22'!$A$1:$O$30</definedName>
    <definedName name="_xlnm.Print_Area" localSheetId="50">'AT-23 MIS'!$A$1:$M$33</definedName>
    <definedName name="_xlnm.Print_Area" localSheetId="51">'AT-23A _AMS'!$A$1:$M$36</definedName>
    <definedName name="_xlnm.Print_Area" localSheetId="52">'AT-24'!$A$1:$M$33</definedName>
    <definedName name="_xlnm.Print_Area" localSheetId="53">'AT-25'!$A$1:$F$47</definedName>
    <definedName name="_xlnm.Print_Area" localSheetId="55">'AT26_NoWD'!$A$1:$L$33</definedName>
    <definedName name="_xlnm.Print_Area" localSheetId="56">'AT26A_NoWD'!$A$1:$K$33</definedName>
    <definedName name="_xlnm.Print_Area" localSheetId="57">'AT27_Req_FG_CA_Pry'!$A$1:$T$32</definedName>
    <definedName name="_xlnm.Print_Area" localSheetId="58">'AT27A_Req_FG_CA_U Pry '!$A$1:$T$32</definedName>
    <definedName name="_xlnm.Print_Area" localSheetId="59">'AT27B_Req_FG_CA_N CLP'!$A$1:$P$32</definedName>
    <definedName name="_xlnm.Print_Area" localSheetId="60">'AT27C_Req_FG_Drought -Pry '!$A$1:$P$32</definedName>
    <definedName name="_xlnm.Print_Area" localSheetId="61">'AT27D_Req_FG_Drought -UPry '!$A$1:$P$32</definedName>
    <definedName name="_xlnm.Print_Area" localSheetId="63">'AT-28A_RqmtPlinthArea'!$A$1:$S$33</definedName>
    <definedName name="_xlnm.Print_Area" localSheetId="64">'AT-28B_Kitchen repair'!$A$1:$G$33</definedName>
    <definedName name="_xlnm.Print_Area" localSheetId="66">'AT29_A_Replacement KD'!$A$1:$V$33</definedName>
    <definedName name="_xlnm.Print_Area" localSheetId="65">'AT29_Requirment New KD '!$A$1:$V$33</definedName>
    <definedName name="_xlnm.Print_Area" localSheetId="4">'AT-2-S1 BUDGET'!$A$1:$V$37</definedName>
    <definedName name="_xlnm.Print_Area" localSheetId="7">'AT-3'!$A$1:$H$31</definedName>
    <definedName name="_xlnm.Print_Area" localSheetId="67">'AT-30_Coook-cum-Helper'!$A$1:$L$32</definedName>
    <definedName name="_xlnm.Print_Area" localSheetId="69">'AT32_Drought Pry Util'!$A$1:$L$34</definedName>
    <definedName name="_xlnm.Print_Area" localSheetId="70">'AT-32A Drought UPry Util'!$A$1:$L$33</definedName>
    <definedName name="_xlnm.Print_Area" localSheetId="71">'AT-33 pry Req. cost of FG CC TA'!$A$1:$T$36</definedName>
    <definedName name="_xlnm.Print_Area" localSheetId="72">'AT-33A U P Req.Cost of FG CC TA'!$A$1:$T$36</definedName>
    <definedName name="_xlnm.Print_Area" localSheetId="8">'AT3A_cvrg(Insti)_PY'!$A$1:$N$38</definedName>
    <definedName name="_xlnm.Print_Area" localSheetId="9">'AT3B_cvrg(Insti)_UPY '!$A$1:$N$36</definedName>
    <definedName name="_xlnm.Print_Area" localSheetId="10">'AT3C_cvrg(Insti)_UPY '!$A$1:$N$36</definedName>
    <definedName name="_xlnm.Print_Area" localSheetId="13">'AT-4B'!$A$1:$G$30</definedName>
    <definedName name="_xlnm.Print_Area" localSheetId="25">'AT-8_Hon_CCH_Pry'!$A$1:$V$38</definedName>
    <definedName name="_xlnm.Print_Area" localSheetId="26">'AT-8A_Hon_CCH_UPry'!$A$1:$V$37</definedName>
    <definedName name="_xlnm.Print_Area" localSheetId="27">'AT9_TA'!$A$1:$I$36</definedName>
    <definedName name="_xlnm.Print_Area" localSheetId="1">'Contents'!$A$1:$C$69</definedName>
    <definedName name="_xlnm.Print_Area" localSheetId="11">'enrolment vs availed_PY'!$A$1:$Q$36</definedName>
    <definedName name="_xlnm.Print_Area" localSheetId="12">'enrolment vs availed_UPY'!$A$1:$Q$36</definedName>
    <definedName name="_xlnm.Print_Area" localSheetId="0">'First-Page'!$A$1:$AB$130</definedName>
    <definedName name="_xlnm.Print_Area" localSheetId="39">'Mode of cooking'!$A$1:$H$31</definedName>
    <definedName name="_xlnm.Print_Area" localSheetId="2">'Sheet1'!$A$1:$J$24</definedName>
    <definedName name="_xlnm.Print_Area" localSheetId="54">'Sheet1 (2)'!$A$1:$J$24</definedName>
    <definedName name="_xlnm.Print_Area" localSheetId="14">'T5_PLAN_vs_PRFM'!$A$1:$J$35</definedName>
    <definedName name="_xlnm.Print_Area" localSheetId="15">'T5A_PLAN_vs_PRFM '!$A$1:$J$34</definedName>
    <definedName name="_xlnm.Print_Area" localSheetId="16">'T5B_PLAN_vs_PRFM  (2)'!$A$1:$J$34</definedName>
    <definedName name="_xlnm.Print_Area" localSheetId="17">'T5C_Drought_PLAN_vs_PRFM '!$A$1:$J$33</definedName>
    <definedName name="_xlnm.Print_Area" localSheetId="18">'T5D_Drought_PLAN_vs_PRFM  '!$A$1:$J$33</definedName>
    <definedName name="_xlnm.Print_Area" localSheetId="19">'T6_FG_py_Utlsn'!$A$1:$L$33</definedName>
    <definedName name="_xlnm.Print_Area" localSheetId="20">'T6A_FG_Upy_Utlsn '!$A$1:$M$33</definedName>
    <definedName name="_xlnm.Print_Area" localSheetId="21">'T6B_Pay_FG_FCI_Pry'!$A$1:$M$37</definedName>
    <definedName name="_xlnm.Print_Area" localSheetId="22">'T6C_Coarse_Grain'!$A$1:$L$35</definedName>
    <definedName name="_xlnm.Print_Area" localSheetId="23">'T7_CC_PY_Utlsn'!$A$1:$Q$36</definedName>
    <definedName name="_xlnm.Print_Area" localSheetId="24">'T7ACC_UPY_Utlsn '!$A$1:$Q$37</definedName>
  </definedNames>
  <calcPr fullCalcOnLoad="1"/>
</workbook>
</file>

<file path=xl/sharedStrings.xml><?xml version="1.0" encoding="utf-8"?>
<sst xmlns="http://schemas.openxmlformats.org/spreadsheetml/2006/main" count="3573" uniqueCount="1025">
  <si>
    <t>[Mid-Day Meal Scheme]</t>
  </si>
  <si>
    <t>State:</t>
  </si>
  <si>
    <t>S.No.</t>
  </si>
  <si>
    <t>Name of District</t>
  </si>
  <si>
    <t>No. of  Institutions</t>
  </si>
  <si>
    <t xml:space="preserve">(Govt+LB)Schools </t>
  </si>
  <si>
    <t>GA Schools</t>
  </si>
  <si>
    <t>-</t>
  </si>
  <si>
    <t>Govt: Government Schools</t>
  </si>
  <si>
    <t>LB: Local Body Schools</t>
  </si>
  <si>
    <t>GA: Govt Aided Schools</t>
  </si>
  <si>
    <t xml:space="preserve"> </t>
  </si>
  <si>
    <t>Date:_________</t>
  </si>
  <si>
    <t xml:space="preserve">                          Government/UT Administration of ________</t>
  </si>
  <si>
    <t>(Only in MS-Excel Format)</t>
  </si>
  <si>
    <t xml:space="preserve">No. of children </t>
  </si>
  <si>
    <t>Total no. of meals served</t>
  </si>
  <si>
    <t>Total</t>
  </si>
  <si>
    <t>[Qnty in MTs]</t>
  </si>
  <si>
    <t>Rice</t>
  </si>
  <si>
    <t>Date:</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</si>
  <si>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</si>
  <si>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</si>
  <si>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</si>
  <si>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</si>
  <si>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</si>
  <si>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</si>
  <si>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</si>
  <si>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</si>
  <si>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</si>
  <si>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</si>
  <si>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</si>
  <si>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</si>
  <si>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</si>
  <si>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</si>
  <si>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</si>
  <si>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</si>
  <si>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</si>
  <si>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</si>
  <si>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</si>
  <si>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</si>
  <si>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</si>
  <si>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</si>
  <si>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</si>
  <si>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</si>
  <si>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</si>
  <si>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</si>
  <si>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</si>
  <si>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</si>
  <si>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</si>
  <si>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</si>
  <si>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</si>
  <si>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</si>
  <si>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</si>
  <si>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</si>
  <si>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</si>
  <si>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</si>
  <si>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</si>
  <si>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</si>
  <si>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</si>
  <si>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</si>
  <si>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</si>
  <si>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</si>
  <si>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</si>
  <si>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</si>
  <si>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</si>
  <si>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</si>
  <si>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</si>
  <si>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</si>
  <si>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</si>
  <si>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</si>
  <si>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</si>
  <si>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</si>
  <si>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</si>
  <si>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</si>
  <si>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</si>
  <si>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</si>
  <si>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</si>
  <si>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</si>
  <si>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</si>
  <si>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</si>
  <si>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</si>
  <si>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</si>
  <si>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</si>
  <si>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 xml:space="preserve"> Government/UT Administration of ________</t>
  </si>
  <si>
    <t>Table: AT-17</t>
  </si>
  <si>
    <t>Table: AT-3A</t>
  </si>
  <si>
    <t>Table: AT-3B</t>
  </si>
  <si>
    <t xml:space="preserve">Total </t>
  </si>
  <si>
    <t xml:space="preserve">                                                                                                                                                                               Government/UT Administration of ________</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</si>
  <si>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</si>
  <si>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</si>
  <si>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</si>
  <si>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</si>
  <si>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</si>
  <si>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</si>
  <si>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</si>
  <si>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</si>
  <si>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</si>
  <si>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</si>
  <si>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</si>
  <si>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</si>
  <si>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</si>
  <si>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</si>
  <si>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</si>
  <si>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</si>
  <si>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</si>
  <si>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SI.No</t>
  </si>
  <si>
    <t>Component</t>
  </si>
  <si>
    <t>No. of Meals served</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</si>
  <si>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</si>
  <si>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</si>
  <si>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</si>
  <si>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</si>
  <si>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</si>
  <si>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</si>
  <si>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</si>
  <si>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</si>
  <si>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</si>
  <si>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</si>
  <si>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</si>
  <si>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</si>
  <si>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</si>
  <si>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</si>
  <si>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</si>
  <si>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</si>
  <si>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</si>
  <si>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</si>
  <si>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</si>
  <si>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</si>
  <si>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</si>
  <si>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</si>
  <si>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</si>
  <si>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</si>
  <si>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 xml:space="preserve">Unit Cost </t>
  </si>
  <si>
    <t>(Rs. In lakhs)</t>
  </si>
  <si>
    <t>No. of Institutions assigned to</t>
  </si>
  <si>
    <t>Grand total</t>
  </si>
  <si>
    <t>Govt. aided (col.4-8-12)</t>
  </si>
  <si>
    <t>Local body (col.5-9-13)</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</si>
  <si>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</si>
  <si>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</si>
  <si>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</si>
  <si>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</si>
  <si>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</si>
  <si>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</si>
  <si>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</si>
  <si>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</si>
  <si>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</si>
  <si>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</si>
  <si>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</si>
  <si>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</si>
  <si>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</si>
  <si>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</si>
  <si>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</si>
  <si>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</si>
  <si>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</si>
  <si>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</si>
  <si>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</si>
  <si>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</si>
  <si>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</si>
  <si>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</si>
  <si>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</si>
  <si>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</si>
  <si>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</si>
  <si>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</si>
  <si>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Central</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</si>
  <si>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</si>
  <si>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</si>
  <si>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</si>
  <si>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</si>
  <si>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</si>
  <si>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</si>
  <si>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</si>
  <si>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</si>
  <si>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</si>
  <si>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</si>
  <si>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</si>
  <si>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</si>
  <si>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</si>
  <si>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</si>
  <si>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</si>
  <si>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</si>
  <si>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</si>
  <si>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</si>
  <si>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</si>
  <si>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</si>
  <si>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</si>
  <si>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</si>
  <si>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</si>
  <si>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GP - Gram Panchayat</t>
  </si>
  <si>
    <t>No. of children covered</t>
  </si>
  <si>
    <t>Kitchen-cum-store</t>
  </si>
  <si>
    <t>No. of meals to be served  (Col. 4 x Col. 5)</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</si>
  <si>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</si>
  <si>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</si>
  <si>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</si>
  <si>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</si>
  <si>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</si>
  <si>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</si>
  <si>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</si>
  <si>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</si>
  <si>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</si>
  <si>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</si>
  <si>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</si>
  <si>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</si>
  <si>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</si>
  <si>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</si>
  <si>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</si>
  <si>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</si>
  <si>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</si>
  <si>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</si>
  <si>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</si>
  <si>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</si>
  <si>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</si>
  <si>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</si>
  <si>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</si>
  <si>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</si>
  <si>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</si>
  <si>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</si>
  <si>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</si>
  <si>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</si>
  <si>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</si>
  <si>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</si>
  <si>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</si>
  <si>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Recurring Assistance</t>
  </si>
  <si>
    <t>Non-Recurring Assistance</t>
  </si>
  <si>
    <t>Payment of Pending Bills of previous year</t>
  </si>
  <si>
    <t xml:space="preserve">Amount  </t>
  </si>
  <si>
    <t>Constructed with convergence</t>
  </si>
  <si>
    <t>Academic Calendar (No. of Days)</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</si>
  <si>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</si>
  <si>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</si>
  <si>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</si>
  <si>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</si>
  <si>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</si>
  <si>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</si>
  <si>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</si>
  <si>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</si>
  <si>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</si>
  <si>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</si>
  <si>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</si>
  <si>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</si>
  <si>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</si>
  <si>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</si>
  <si>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</si>
  <si>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</si>
  <si>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</si>
  <si>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</si>
  <si>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</si>
  <si>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</si>
  <si>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</si>
  <si>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</si>
  <si>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</si>
  <si>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</si>
  <si>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</si>
  <si>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</si>
  <si>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</si>
  <si>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</si>
  <si>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</si>
  <si>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</si>
  <si>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</si>
  <si>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</si>
  <si>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</si>
  <si>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</si>
  <si>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</si>
  <si>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</si>
  <si>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</si>
  <si>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</si>
  <si>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</si>
  <si>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</si>
  <si>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</si>
  <si>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</si>
  <si>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</si>
  <si>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</si>
  <si>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</si>
  <si>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</si>
  <si>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</si>
  <si>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</si>
  <si>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</si>
  <si>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</si>
  <si>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</si>
  <si>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</si>
  <si>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</si>
  <si>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</si>
  <si>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</si>
  <si>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</si>
  <si>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</si>
  <si>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</si>
  <si>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</si>
  <si>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</si>
  <si>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</si>
  <si>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</si>
  <si>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</si>
  <si>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</si>
  <si>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</si>
  <si>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</si>
  <si>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</si>
  <si>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</si>
  <si>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</si>
  <si>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</si>
  <si>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</si>
  <si>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</si>
  <si>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</si>
  <si>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</si>
  <si>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</si>
  <si>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</si>
  <si>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</si>
  <si>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</si>
  <si>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</si>
  <si>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</si>
  <si>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</si>
  <si>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</si>
  <si>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</si>
  <si>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</si>
  <si>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</si>
  <si>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</si>
  <si>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</si>
  <si>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</si>
  <si>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</si>
  <si>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</si>
  <si>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</si>
  <si>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</si>
  <si>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</si>
  <si>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</si>
  <si>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</si>
  <si>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</si>
  <si>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</si>
  <si>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</si>
  <si>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</si>
  <si>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</si>
  <si>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</si>
  <si>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</si>
  <si>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</si>
  <si>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</si>
  <si>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</si>
  <si>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</si>
  <si>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</si>
  <si>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</si>
  <si>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</si>
  <si>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</si>
  <si>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</si>
  <si>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</si>
  <si>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</si>
  <si>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</si>
  <si>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</si>
  <si>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</si>
  <si>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</si>
  <si>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</si>
  <si>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</si>
  <si>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</si>
  <si>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</si>
  <si>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</si>
  <si>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</si>
  <si>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</si>
  <si>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</si>
  <si>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</si>
  <si>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</si>
  <si>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</si>
  <si>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</si>
  <si>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</si>
  <si>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</si>
  <si>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</si>
  <si>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</si>
  <si>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</si>
  <si>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</si>
  <si>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</si>
  <si>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</si>
  <si>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</si>
  <si>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</si>
  <si>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</si>
  <si>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</si>
  <si>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</si>
  <si>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</si>
  <si>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</si>
  <si>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</si>
  <si>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</si>
  <si>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</si>
  <si>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</si>
  <si>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</si>
  <si>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</si>
  <si>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</si>
  <si>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</si>
  <si>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</si>
  <si>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</si>
  <si>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</si>
  <si>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</si>
  <si>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</si>
  <si>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</si>
  <si>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</si>
  <si>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</si>
  <si>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</si>
  <si>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</si>
  <si>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</si>
  <si>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</si>
  <si>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</si>
  <si>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</si>
  <si>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</si>
  <si>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</si>
  <si>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</si>
  <si>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</si>
  <si>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</si>
  <si>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</si>
  <si>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</si>
  <si>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</si>
  <si>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</si>
  <si>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</si>
  <si>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</si>
  <si>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</si>
  <si>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</si>
  <si>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</si>
  <si>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</si>
  <si>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</si>
  <si>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</si>
  <si>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</si>
  <si>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</si>
  <si>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</si>
  <si>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</si>
  <si>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</si>
  <si>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</si>
  <si>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</si>
  <si>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</si>
  <si>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</si>
  <si>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</si>
  <si>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</si>
  <si>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</si>
  <si>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</si>
  <si>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</si>
  <si>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</si>
  <si>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</si>
  <si>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</si>
  <si>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</si>
  <si>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</si>
  <si>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</si>
  <si>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</si>
  <si>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</si>
  <si>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</si>
  <si>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</si>
  <si>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</si>
  <si>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</si>
  <si>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</si>
  <si>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</si>
  <si>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</si>
  <si>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</si>
  <si>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</si>
  <si>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</si>
  <si>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</si>
  <si>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</si>
  <si>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</si>
  <si>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</si>
  <si>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</si>
  <si>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</si>
  <si>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</si>
  <si>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</si>
  <si>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</si>
  <si>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</si>
  <si>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</si>
  <si>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</si>
  <si>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</si>
  <si>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</si>
  <si>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</si>
  <si>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</si>
  <si>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</si>
  <si>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</si>
  <si>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</si>
  <si>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</si>
  <si>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</si>
  <si>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</si>
  <si>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</si>
  <si>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</si>
  <si>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</si>
  <si>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</si>
  <si>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</si>
  <si>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</si>
  <si>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</si>
  <si>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</si>
  <si>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</si>
  <si>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</si>
  <si>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</si>
  <si>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</si>
  <si>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</si>
  <si>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</si>
  <si>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</si>
  <si>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</si>
  <si>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</si>
  <si>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</si>
  <si>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</si>
  <si>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</si>
  <si>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</si>
  <si>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</si>
  <si>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</si>
  <si>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</si>
  <si>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</si>
  <si>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</si>
  <si>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</si>
  <si>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</si>
  <si>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</si>
  <si>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</si>
  <si>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</si>
  <si>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</si>
  <si>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</si>
  <si>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</si>
  <si>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</si>
  <si>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</si>
  <si>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</si>
  <si>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</si>
  <si>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</si>
  <si>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</si>
  <si>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</si>
  <si>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</si>
  <si>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</si>
  <si>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</si>
  <si>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</si>
  <si>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</si>
  <si>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</si>
  <si>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</si>
  <si>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</si>
  <si>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</si>
  <si>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</si>
  <si>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</si>
  <si>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</si>
  <si>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</si>
  <si>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</si>
  <si>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</si>
  <si>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</si>
  <si>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</si>
  <si>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</si>
  <si>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</si>
  <si>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</si>
  <si>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</si>
  <si>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</si>
  <si>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</si>
  <si>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</si>
  <si>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</si>
  <si>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</si>
  <si>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</si>
  <si>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</si>
  <si>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</si>
  <si>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</si>
  <si>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</si>
  <si>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</si>
  <si>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</si>
  <si>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</si>
  <si>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</si>
  <si>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</si>
  <si>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</si>
  <si>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</si>
  <si>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</si>
  <si>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</si>
  <si>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</si>
  <si>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</si>
  <si>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</si>
  <si>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</si>
  <si>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</si>
  <si>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</si>
  <si>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</si>
  <si>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</si>
  <si>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</si>
  <si>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</si>
  <si>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</si>
  <si>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</si>
  <si>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</si>
  <si>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</si>
  <si>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</si>
  <si>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</si>
  <si>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</si>
  <si>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</si>
  <si>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</si>
  <si>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</si>
  <si>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</si>
  <si>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</si>
  <si>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</si>
  <si>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</si>
  <si>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</si>
  <si>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</si>
  <si>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</si>
  <si>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</si>
  <si>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</si>
  <si>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</si>
  <si>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</si>
  <si>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</si>
  <si>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</si>
  <si>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</si>
  <si>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</si>
  <si>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</si>
  <si>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</si>
  <si>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</si>
  <si>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</si>
  <si>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</si>
  <si>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</si>
  <si>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</si>
  <si>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</si>
  <si>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</si>
  <si>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</si>
  <si>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</si>
  <si>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</si>
  <si>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</si>
  <si>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</si>
  <si>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</si>
  <si>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</si>
  <si>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</si>
  <si>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</si>
  <si>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</si>
  <si>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</si>
  <si>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</si>
  <si>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</si>
  <si>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</si>
  <si>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</si>
  <si>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</si>
  <si>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</si>
  <si>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</si>
  <si>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</si>
  <si>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</si>
  <si>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</si>
  <si>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</si>
  <si>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</si>
  <si>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</si>
  <si>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</si>
  <si>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</si>
  <si>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</si>
  <si>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</si>
  <si>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</si>
  <si>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</si>
  <si>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</si>
  <si>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</si>
  <si>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 xml:space="preserve">Mid Day Meal Scheme </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</si>
  <si>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</si>
  <si>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</si>
  <si>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</si>
  <si>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</si>
  <si>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</si>
  <si>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</si>
  <si>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</si>
  <si>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</si>
  <si>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</si>
  <si>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</si>
  <si>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</si>
  <si>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</si>
  <si>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</si>
  <si>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</si>
  <si>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Covered through centralised kitchen</t>
  </si>
  <si>
    <t>Requirement of Pulses (in MTs)</t>
  </si>
  <si>
    <t>Pulse 1 (name)</t>
  </si>
  <si>
    <t>Pulse 2 (name)</t>
  </si>
  <si>
    <t>Pulse 3 (name)</t>
  </si>
  <si>
    <t>Pulse 4 (name)</t>
  </si>
  <si>
    <t>Pulse 5 (name)</t>
  </si>
  <si>
    <t>Table: AT-27C</t>
  </si>
  <si>
    <t>Maximum number of institutions for which daily data transferred during the month</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</si>
  <si>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</si>
  <si>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</si>
  <si>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</si>
  <si>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</si>
  <si>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</si>
  <si>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 State</t>
  </si>
  <si>
    <t>*State</t>
  </si>
  <si>
    <t xml:space="preserve">*State (col.7+10-13) </t>
  </si>
  <si>
    <t>* state share includes funds as well as monetary value of the commodities supplied by the State/UT</t>
  </si>
  <si>
    <t>Table - AT - 10 B</t>
  </si>
  <si>
    <t>Table: AT-27 D</t>
  </si>
  <si>
    <t>Total No. of Cook-cum-helpers required in drought affected areas, if any</t>
  </si>
  <si>
    <t>Table: AT- 32</t>
  </si>
  <si>
    <t>Foodgrains</t>
  </si>
  <si>
    <t xml:space="preserve">Hon. to cook-cum-helpers </t>
  </si>
  <si>
    <t>Allocation</t>
  </si>
  <si>
    <t>Utilisation</t>
  </si>
  <si>
    <t>Allocation (Centre +State)</t>
  </si>
  <si>
    <t>Utilisation (Centre +State)</t>
  </si>
  <si>
    <t>Table: AT-32A</t>
  </si>
  <si>
    <t>Information on Kitchen Garden</t>
  </si>
  <si>
    <t xml:space="preserve">AT - 10 E </t>
  </si>
  <si>
    <t>AT - 4 B</t>
  </si>
  <si>
    <t>Information on Aadhaar Enrolment</t>
  </si>
  <si>
    <t>AT - 32</t>
  </si>
  <si>
    <t>AT - 32 A</t>
  </si>
  <si>
    <t>Coarse Grains</t>
  </si>
  <si>
    <t>2018-19</t>
  </si>
  <si>
    <t>2019-20</t>
  </si>
  <si>
    <t>Table: AT-27 A: Proposal for coverage of children and working days  for 2019-20 (Upper Primary,Classes VI-VIII)</t>
  </si>
  <si>
    <t>Gross Allocation for the  FY 2018-19</t>
  </si>
  <si>
    <t xml:space="preserve">No. of working days (During 01.04.18 to 31.03.19)                  </t>
  </si>
  <si>
    <t>Opening Balance as on 01.04.18</t>
  </si>
  <si>
    <t>Table: AT-29 : Requirement of Kitchen Devices (new) during 2019-20 in Primary &amp; Upper Primary Schools</t>
  </si>
  <si>
    <t xml:space="preserve">Enrolment range 01-50 </t>
  </si>
  <si>
    <t>No. of schools</t>
  </si>
  <si>
    <t>Central share</t>
  </si>
  <si>
    <t xml:space="preserve">Enrolment range 51-150 </t>
  </si>
  <si>
    <t xml:space="preserve">Enrolment range 151-250 </t>
  </si>
  <si>
    <t xml:space="preserve">Enrolment range 251 &amp; Above </t>
  </si>
  <si>
    <t>Table: AT-29A</t>
  </si>
  <si>
    <t>State share</t>
  </si>
  <si>
    <t>Requirement of funds (Rs in lakh)</t>
  </si>
  <si>
    <t>Table: AT-28 B</t>
  </si>
  <si>
    <t>AT - 28 B</t>
  </si>
  <si>
    <t>Table AT 21 :Details of engagement and apportionment of honorarium to cook cum helpers (CCH) between schools and centralized kitchen</t>
  </si>
  <si>
    <t>Table: AT-28 B: Repair of kitchen cum stores constructed ten years ago</t>
  </si>
  <si>
    <t>Centre share</t>
  </si>
  <si>
    <t>Repair of kitchen cum stores constructed ten years ago</t>
  </si>
  <si>
    <t>AT- 29 A</t>
  </si>
  <si>
    <t>Repair of kitchen-cum-stores</t>
  </si>
  <si>
    <t>Requirement of funds for Transportation Assistance</t>
  </si>
  <si>
    <t>Flexi fund @ 5% for new interventions</t>
  </si>
  <si>
    <t>Mode of data collection (SMS/ IVRS/ Mobile App/ Web Application/ Others)</t>
  </si>
  <si>
    <t>Name of Agency implementing AMS in State/UT</t>
  </si>
  <si>
    <t>Total Funds required (Rs in lakh)</t>
  </si>
  <si>
    <t>Rate  of Transportation Assistance (Per quintal)</t>
  </si>
  <si>
    <t>PDS rate (Rs per Quintal)</t>
  </si>
  <si>
    <t>Temple, Gurudwara, Jail etc. (pls specify)</t>
  </si>
  <si>
    <t>No. of working days on which MDM served *</t>
  </si>
  <si>
    <t>Average No. of children availed MDM [Col. 8/Col. 9] *</t>
  </si>
  <si>
    <t>*This information will be used for computing Performance Grading Index (PGI) also.</t>
  </si>
  <si>
    <t>No. of children provided with spectacles</t>
  </si>
  <si>
    <t>No. of children identified with refractive errors</t>
  </si>
  <si>
    <t>Name of the Krishi Vigyan Kendra (KVK)</t>
  </si>
  <si>
    <t>Table: AT- 10 F</t>
  </si>
  <si>
    <t>Table AT-10 F: Information on Training of Cook-cum-Helpers</t>
  </si>
  <si>
    <t>No. of Master Trainers</t>
  </si>
  <si>
    <t>Duration of training</t>
  </si>
  <si>
    <t xml:space="preserve">Modules used in the training </t>
  </si>
  <si>
    <t>Name of Training Agency</t>
  </si>
  <si>
    <t>AT - 10 F</t>
  </si>
  <si>
    <t>Information on Training of Cook-cum-Helpers</t>
  </si>
  <si>
    <t>Action Taken by State Govt. on findings of Social Audit Report</t>
  </si>
  <si>
    <t>Soyachunks</t>
  </si>
  <si>
    <t>Potato</t>
  </si>
  <si>
    <t>Funds are directly e- transfer to Blocks</t>
  </si>
  <si>
    <t>Bilaspur</t>
  </si>
  <si>
    <t>Chamba</t>
  </si>
  <si>
    <t>Hamirpur</t>
  </si>
  <si>
    <t>Kangra</t>
  </si>
  <si>
    <t>Kinnaur</t>
  </si>
  <si>
    <t>Kullu</t>
  </si>
  <si>
    <t>Lahaul &amp; Spiti</t>
  </si>
  <si>
    <t>Mandi</t>
  </si>
  <si>
    <t>Shimla</t>
  </si>
  <si>
    <t>Sirmour</t>
  </si>
  <si>
    <t>Solan</t>
  </si>
  <si>
    <t>Una</t>
  </si>
  <si>
    <t>Nil</t>
  </si>
  <si>
    <t>NA</t>
  </si>
  <si>
    <t>Nodal Officer</t>
  </si>
  <si>
    <t>Ministerial Staff</t>
  </si>
  <si>
    <t>State Project Manager</t>
  </si>
  <si>
    <t>Out Sourced basis</t>
  </si>
  <si>
    <t>Assistant  Project Manager</t>
  </si>
  <si>
    <t>State Project Co-ordinator</t>
  </si>
  <si>
    <t>District Co-ordinator</t>
  </si>
  <si>
    <t>Data Entry Operator</t>
  </si>
  <si>
    <t xml:space="preserve"> Elementary Education</t>
  </si>
  <si>
    <t xml:space="preserve">Deputy Director Elementary Education </t>
  </si>
  <si>
    <t>Block Elementary Education  Officer</t>
  </si>
  <si>
    <t>18001808007 at State level</t>
  </si>
  <si>
    <t>Yes (11 Districts )</t>
  </si>
  <si>
    <t>Yes</t>
  </si>
  <si>
    <t>N.A.</t>
  </si>
  <si>
    <t>State : Himachal Pradesh</t>
  </si>
  <si>
    <t>Government of Himachal Pradesh</t>
  </si>
  <si>
    <t>Note</t>
  </si>
  <si>
    <t>Table: AT-33</t>
  </si>
  <si>
    <t>Requirement of funds for Foodgrains (Rs. in lakhs)</t>
  </si>
  <si>
    <t>Requirement of Cooking Assistance (Rs. in lakh)</t>
  </si>
  <si>
    <t xml:space="preserve">***Requirement of Transport Assistance                           (Rs. in lakh) </t>
  </si>
  <si>
    <t xml:space="preserve">*Total </t>
  </si>
  <si>
    <t>*Rice</t>
  </si>
  <si>
    <t>*Wheat</t>
  </si>
  <si>
    <t>*Coarse Grains</t>
  </si>
  <si>
    <r>
      <t xml:space="preserve">Total  </t>
    </r>
    <r>
      <rPr>
        <b/>
        <i/>
        <sz val="10"/>
        <rFont val="Arial"/>
        <family val="2"/>
      </rPr>
      <t xml:space="preserve"> </t>
    </r>
  </si>
  <si>
    <t xml:space="preserve"># Rice </t>
  </si>
  <si>
    <t xml:space="preserve">## Wheat </t>
  </si>
  <si>
    <t xml:space="preserve">$Central share   </t>
  </si>
  <si>
    <t xml:space="preserve">**State </t>
  </si>
  <si>
    <t>Table: AT-33A</t>
  </si>
  <si>
    <t>Resolved</t>
  </si>
  <si>
    <t>E- transfer</t>
  </si>
  <si>
    <t>The difference in working days in coloumn 5 and  and is due to  the fact that the schools remained closed due to  heavy rains in the state.</t>
  </si>
  <si>
    <t>SMS</t>
  </si>
  <si>
    <t>NIC</t>
  </si>
  <si>
    <t>Countersigned</t>
  </si>
  <si>
    <t>Director</t>
  </si>
  <si>
    <t>Elementary Education</t>
  </si>
  <si>
    <t>Himachal Pradesh</t>
  </si>
  <si>
    <t>Annual Work Plan and Budget 2020-21</t>
  </si>
  <si>
    <t>Table: AT-26 : Number of School Working Days (Primary,Classes I-V) for 2020-21</t>
  </si>
  <si>
    <t>April,20</t>
  </si>
  <si>
    <t>May,20</t>
  </si>
  <si>
    <t>June,20</t>
  </si>
  <si>
    <t>July,20</t>
  </si>
  <si>
    <t>August,20</t>
  </si>
  <si>
    <t>September,20</t>
  </si>
  <si>
    <t>October,20</t>
  </si>
  <si>
    <t>November,20</t>
  </si>
  <si>
    <t>December,20</t>
  </si>
  <si>
    <t>January,21</t>
  </si>
  <si>
    <t>February,21</t>
  </si>
  <si>
    <t>March,21</t>
  </si>
  <si>
    <t>Table: AT-26A : Number of School Working Days (Upper Primary,Classes VI-VIII) for 2020-21</t>
  </si>
  <si>
    <t>During 01.04.19 to 31.12.2019</t>
  </si>
  <si>
    <t>Table: AT-3A: No. of Institutions covered  (Primary, Classes I-V)  during 2019-20</t>
  </si>
  <si>
    <t>Table AT-3: No. of Institutions in the State vis a vis Institutions serving MDM during 2019-20</t>
  </si>
  <si>
    <t>Table: AT-3B: No. of Institutions covered (Upper Primary with Primary, Classes I-VIII) during 2019-20</t>
  </si>
  <si>
    <t>Table: AT-3C: No. of Institutions covered (Upper Primary without Primary, Classes VI-VIII) during 2019-20</t>
  </si>
  <si>
    <t>Table: AT-4: Enrolment vis-à-vis availed for MDM  (Primary,Classes I- V) during 2019-20</t>
  </si>
  <si>
    <t>During 01.04.19 to 31.12.19</t>
  </si>
  <si>
    <t>Table: AT-4A: Enrolment vis-a-vis availed for MDM  (Upper Primary, Classes VI - VIII) during 2019-20</t>
  </si>
  <si>
    <t>Table: AT-5:  PAB-MDM Approval vs. PERFORMANCE (Primary, Classes I - V) during 2019-20</t>
  </si>
  <si>
    <t>MDM-PAB Approval for 2019-20</t>
  </si>
  <si>
    <t>Table: AT-5 A:  PAB-MDM Approval vs. PERFORMANCE (Upper Primary, Classes VI to VIII) during 2019-20</t>
  </si>
  <si>
    <t>Table: AT-5 B:  PAB-MDM Approval vs. PERFORMANCE - STC (NCLP Schools) during 2019-20</t>
  </si>
  <si>
    <t>Table: AT-5 C:  PAB-MDM Approval vs. PERFORMANCE (Primary, Classes I - V) during 2019-20 - Drought</t>
  </si>
  <si>
    <t>Table: AT-5 D:  PAB-MDM Approval vs. PERFORMANCE (Upper Primary, Classes VI to VIII) during 2019-20 - Drought</t>
  </si>
  <si>
    <t>Table: AT-6: Utilisation of foodgrains  (Primary, Classes I-V) during 2019-20</t>
  </si>
  <si>
    <t>(For the Period 01.4.19 to 31.12.19)</t>
  </si>
  <si>
    <t>Table: AT-6A: Utilisation of foodgrains  (Upper Primary, Classes VI-VIII) during 2019-20</t>
  </si>
  <si>
    <t>Table: AT-6B: PAYMENT OF COST OF FOOD GRAINS TO FCI (Primary and Upper Primary Classes I-VIII) during 2019-20</t>
  </si>
  <si>
    <t>(For the Period 01.04.19 to 31.12.19)</t>
  </si>
  <si>
    <t>Table: AT-6C: Utilisation of foodgrains (Coarse Grain) during 2019-20</t>
  </si>
  <si>
    <t>Table: AT-7: Utilisation of Cooking Cost (Primary Classes I-V) during 2019-20</t>
  </si>
  <si>
    <t>Table: AT-7A: Utilisation of Cooking cost (Upper Primary Classes, VI-VIII) during 2019-20</t>
  </si>
  <si>
    <t>Gross Allocation for the  FY 2019-20</t>
  </si>
  <si>
    <t>Opening Balance as on 01.4.19</t>
  </si>
  <si>
    <t>Opening Balance as on 01.04.19</t>
  </si>
  <si>
    <t>Table AT - 8 :Utilisation of funds towards honorarium to Cook-cum-Helpers (Primary classes I-V) during 2019-20</t>
  </si>
  <si>
    <t>Table AT - 8A : Utilisation of funds towards honorarium to Cook-cum-Helpers (Upper Primary classes VI-VIII) during 2019-20</t>
  </si>
  <si>
    <t>Table: AT-9 : Utilisation of Central Assitance towards Transportation Assistance (Primary &amp; Upper Primary,Classes I-VIII) during 2019-20</t>
  </si>
  <si>
    <t>Allocation for cost of foodgrains for 2019-20</t>
  </si>
  <si>
    <t xml:space="preserve">Allocation for 2019-20                                </t>
  </si>
  <si>
    <t xml:space="preserve">Opening Balance as on 01.04.2019                                  </t>
  </si>
  <si>
    <t xml:space="preserve">Total Unspent Balance as on 31.12.2019   </t>
  </si>
  <si>
    <t>Allocation for FY 2019-20</t>
  </si>
  <si>
    <t>Opening Balance as on 01.04.2019</t>
  </si>
  <si>
    <t>Unspent Balance as on 31.12.2019</t>
  </si>
  <si>
    <t xml:space="preserve">No. of working days (During 01.04.19 to 31.12.19)                  </t>
  </si>
  <si>
    <t>Honorarium to Cook-cum-Helpers is being paid @ Rs. 2000/- per month per Cook-cum-Helpers for 10 academic months.</t>
  </si>
  <si>
    <t>w.e.f. 01-04-2018 to 31-03-2019</t>
  </si>
  <si>
    <t>2020-21</t>
  </si>
  <si>
    <t>Budget Released till 31.12.2019</t>
  </si>
  <si>
    <t>Nutrition Garden</t>
  </si>
  <si>
    <t>Note Col 3-6 Actual budget provision in budget book</t>
  </si>
  <si>
    <t>22/5/2019</t>
  </si>
  <si>
    <t>28-09-2019</t>
  </si>
  <si>
    <t xml:space="preserve">13-01-2020     </t>
  </si>
  <si>
    <t>18/01/2020</t>
  </si>
  <si>
    <t>Table: AT-1: GENERAL INFORMATION for 2019-20</t>
  </si>
  <si>
    <t>Table: AT-2 :  Details of  Provisions  in the State Budget 2019-20</t>
  </si>
  <si>
    <t>Table: AT-2A : Releasing of Funds from State to Directorate / Authority / District / Block / School level during 2019-20</t>
  </si>
  <si>
    <t>Opening balance as on 01.04.19</t>
  </si>
  <si>
    <t>Allocation for  2019-20</t>
  </si>
  <si>
    <t>Unspent balance as on 31.12.2019                                                     [Col: (4+5)-7]</t>
  </si>
  <si>
    <t>Table: AT-10 A : Details of Meetings at district level during 2019-20</t>
  </si>
  <si>
    <t>Table AT - 10 B : Details of Social Audit during 2019-20</t>
  </si>
  <si>
    <t>During 01.04.18 to 31.12.2019</t>
  </si>
  <si>
    <t>(As on 31st December, 2019)</t>
  </si>
  <si>
    <t>Annual Work Plan and Budget  2020-21</t>
  </si>
  <si>
    <t>As on 31st December, 2019</t>
  </si>
  <si>
    <t>Annual Work Plan &amp; Budget 2020-21</t>
  </si>
  <si>
    <t>Table AT - 23 Annual and Monthly data entry status in MDM-MIS during 2019-20</t>
  </si>
  <si>
    <t>Table AT - 23 A- Implementation of Automated Monitoring System  during 2019-20</t>
  </si>
  <si>
    <t>Proposals for 2020-21</t>
  </si>
  <si>
    <t>Table: AT-27 A: Proposal for coverage of children and working days  for 2020-21 (Upper Primary,Classes VI-VIII)</t>
  </si>
  <si>
    <t>Table: AT-27 B: Proposal for coverage of children for NCLP Schools during 2020-21</t>
  </si>
  <si>
    <t>Table: AT-27C : Proposal for coverage of children and working days  for Primary (Classes I-V) in Drought affected areas  during 2020-21</t>
  </si>
  <si>
    <t>Table: AT-27 D : Proposal for coverage of children and working days  for Upper Primary (Classes VI-VIII) in Drought affected areas  during 2020-21</t>
  </si>
  <si>
    <t>Table: AT-28: Requirement of kitchen-cum-stores in Primary and Upper Primary schools for the year 2020-21</t>
  </si>
  <si>
    <t>Table: AT-28 A: Requirement of kitchen cum stores as per Plinth Area Norm in the Primary and Upper Primary schools for the year 2020-21</t>
  </si>
  <si>
    <t>Table: AT-29 A : Replacement of Kitchen Devices during 2020-21 in Primary &amp; Upper Primary Schools</t>
  </si>
  <si>
    <t>Engaged in 2019-20</t>
  </si>
  <si>
    <t>Table: AT-31 : Budget Provision for the Year 2020-21</t>
  </si>
  <si>
    <t>Table: AT-32:  PAB-MDM Approval vs. PERFORMANCE (Primary Classes I to V) during 2019-20 - Drought</t>
  </si>
  <si>
    <t>Table: AT-32 A:  PAB-MDM Approval vs. PERFORMANCE (Upper Primary, Classes VI to VIII) during 2019-20 - Drought</t>
  </si>
  <si>
    <t>Table: AT-27: Proposal for coverage of children and working days  for 2020-21 (Primary Classes, I-V)</t>
  </si>
  <si>
    <t>Expenditure Incurred (in Rs)</t>
  </si>
  <si>
    <t>No. of institutions where setting up of kitchen garden is proposed during 2020-21</t>
  </si>
  <si>
    <t>10 (ten) days</t>
  </si>
  <si>
    <t>Modules developed by IHM Kufri Shimla</t>
  </si>
  <si>
    <t>*Total sanction during 2006-07 to 2019-20</t>
  </si>
  <si>
    <t>*Total Sanction during 2012-13 to 2019-20</t>
  </si>
  <si>
    <t>Kitchen-cum-store sanctioned during 2006-07 to 2019-20</t>
  </si>
  <si>
    <t>Table: AT 30 :  Requirement of Cook cum Helpers for 2020-21</t>
  </si>
  <si>
    <t>w.e.f. 01-04-2019 to onwards</t>
  </si>
  <si>
    <t>Col.  7-14 budget released till Dec. 2019</t>
  </si>
  <si>
    <t>Enrolment (As on 30.09.2019)</t>
  </si>
  <si>
    <t>Allocation for 2019-20</t>
  </si>
  <si>
    <t xml:space="preserve">Total Unspent Balance as on 31.12.2019                                            </t>
  </si>
  <si>
    <t xml:space="preserve">Unspent Balance as on 31.12.2019                                                [Col. 4+ Col.5+Col.6 -Col.8]  </t>
  </si>
  <si>
    <r>
      <t>Financial                             (</t>
    </r>
    <r>
      <rPr>
        <b/>
        <i/>
        <sz val="10"/>
        <rFont val="Arial"/>
        <family val="2"/>
      </rPr>
      <t>Rs. in lakh)</t>
    </r>
  </si>
  <si>
    <r>
      <t>Financial                                 (</t>
    </r>
    <r>
      <rPr>
        <b/>
        <i/>
        <sz val="10"/>
        <rFont val="Arial"/>
        <family val="2"/>
      </rPr>
      <t>Rs. in lakh)</t>
    </r>
  </si>
  <si>
    <r>
      <t>Financial                       (</t>
    </r>
    <r>
      <rPr>
        <b/>
        <i/>
        <sz val="10"/>
        <rFont val="Arial"/>
        <family val="2"/>
      </rPr>
      <t>Rs. in lakh)</t>
    </r>
  </si>
  <si>
    <t>Financial                              ( Rs. in lakh)                                       [col. 4-col.6-col.8]</t>
  </si>
  <si>
    <r>
      <t>Financial                    (</t>
    </r>
    <r>
      <rPr>
        <b/>
        <i/>
        <sz val="10"/>
        <rFont val="Arial"/>
        <family val="2"/>
      </rPr>
      <t>Rs. in lakh)</t>
    </r>
  </si>
  <si>
    <r>
      <t>Financial                        (</t>
    </r>
    <r>
      <rPr>
        <b/>
        <i/>
        <sz val="10"/>
        <rFont val="Arial"/>
        <family val="2"/>
      </rPr>
      <t>Rs. in lakh)</t>
    </r>
  </si>
  <si>
    <r>
      <t>Financial                   (</t>
    </r>
    <r>
      <rPr>
        <b/>
        <i/>
        <sz val="10"/>
        <rFont val="Arial"/>
        <family val="2"/>
      </rPr>
      <t>Rs. in lakh)</t>
    </r>
  </si>
  <si>
    <r>
      <t>Financial                         (</t>
    </r>
    <r>
      <rPr>
        <b/>
        <i/>
        <sz val="10"/>
        <rFont val="Arial"/>
        <family val="2"/>
      </rPr>
      <t>Rs. in lakh)</t>
    </r>
  </si>
  <si>
    <t>Financial                       ( Rs. in lakh)                                       [col. 4-col.6-col.8]</t>
  </si>
  <si>
    <r>
      <t>Financial                  (</t>
    </r>
    <r>
      <rPr>
        <b/>
        <i/>
        <sz val="10"/>
        <rFont val="Arial"/>
        <family val="2"/>
      </rPr>
      <t>Rs. in lakh)</t>
    </r>
  </si>
  <si>
    <t>Financial                        ( Rs. in lakh)                                       [col. 4-col.6-col.8]</t>
  </si>
  <si>
    <t>Amount paid to children       (in Rs)</t>
  </si>
  <si>
    <t>Foodgrains provided to children              (in MT)</t>
  </si>
  <si>
    <t>Requirement of Pulses    (in MTs)</t>
  </si>
  <si>
    <t>Anticipated no. of working days</t>
  </si>
  <si>
    <t>PDS rate (Rs. per Quintal)</t>
  </si>
  <si>
    <t>Total Funds required                   (Rs. in lakh)</t>
  </si>
  <si>
    <t>Total             (col. 3+4+5+6)</t>
  </si>
  <si>
    <t>Total                (col. 3+4+5+6)</t>
  </si>
  <si>
    <t>Total Funds required              (Rs in lakh)</t>
  </si>
  <si>
    <t>Requirement of Foodgrains                  (in MTs)</t>
  </si>
  <si>
    <t>Total no. of schools excluding newly opened school</t>
  </si>
  <si>
    <t>Total                (col.6-10-14)</t>
  </si>
  <si>
    <t>Govt.                    (Col.3-7-11)</t>
  </si>
  <si>
    <t>requirement of funds                  (Rs. in lakh)</t>
  </si>
  <si>
    <t>requirement of funds (Rs. in lakh)</t>
  </si>
  <si>
    <t>requirement of funds                 (Rs. in lakh)</t>
  </si>
  <si>
    <t xml:space="preserve">Requirement of Transport Assistance                           (Rs. in lakh) </t>
  </si>
  <si>
    <t>*Total sanctioned during 2006-07  to 2019-20</t>
  </si>
  <si>
    <t>Proposed rate for the year 2020-21 (3 % hike)</t>
  </si>
  <si>
    <t>22/05/2019</t>
  </si>
  <si>
    <t>Increase in no. of school is due to opening of new Primary schools.</t>
  </si>
  <si>
    <t>Increase in no. of school is due to upgradation of Primary schools.</t>
  </si>
  <si>
    <t>GENERAL INFORMATION for 2019-2020</t>
  </si>
  <si>
    <t>Details of  Provisions  in the State Budget 2019-2020</t>
  </si>
  <si>
    <t>Releasing of Funds from State to Directorate / Authority / District / Block / School level during 2019-2020</t>
  </si>
  <si>
    <t>AT - 2 B</t>
  </si>
  <si>
    <t xml:space="preserve">Month wise Transfer of Funds vs Expenditure under DBT during 2019-20 </t>
  </si>
  <si>
    <t>No. of Institutions in the State vis a vis Institutions serving MDM during 2019-2020</t>
  </si>
  <si>
    <t>No. of Institutions covered  (Primary, Classes I-V)  during 2019-2020</t>
  </si>
  <si>
    <t>No. of Institutions covered (Upper Primary with Primary, Classes I-VIII) during 2019-2020</t>
  </si>
  <si>
    <t>No. of Institutions covered (Upper Primary without Primary, Classes VI-VIII) during 2019-2020</t>
  </si>
  <si>
    <t>Enrolment vis-à-vis availed for MDM  (Primary,Classes I- V) during 2019-2020</t>
  </si>
  <si>
    <t>Enrolment vis-a-vis availed for MDM  (Upper Primary, Classes VI - VIII) during 2019-2020</t>
  </si>
  <si>
    <t>PAB-MDM Approval vs. PERFORMANCE (Primary, Classes I - V) during 2019-2020</t>
  </si>
  <si>
    <t>PAB-MDM Approval vs. PERFORMANCE (Upper Primary, Classes VI to VIII) during 2019-2020</t>
  </si>
  <si>
    <t>PAB-MDM Approval vs. PERFORMANCE NCLP Schools during 2019-2020</t>
  </si>
  <si>
    <t>PAB-MDM Approval vs. PERFORMANCE (Primary, Classes I - V) during 2019-2020 - Drought</t>
  </si>
  <si>
    <t>PAB-MDM Approval vs. PERFORMANCE (Upper Primary, Classes VI to VIII) during 2019-2020 - Drought</t>
  </si>
  <si>
    <t>Utilisation of foodgrains  (Primary, Classes I-V) during 2019-2020</t>
  </si>
  <si>
    <t>Utilisation of foodgrains  (Upper Primary, Classes VI-VIII) during 2019-2020</t>
  </si>
  <si>
    <t>PAYMENT OF COST OF FOOD GRAINS TO FCI (Primary and Upper Primary Classes I-VIII) during 2019-2020</t>
  </si>
  <si>
    <t>Utilisation of foodgrains (Coarse Grain) during 2019-2020</t>
  </si>
  <si>
    <t>Utilisation of Cooking Cost (Primary, Classes I-V) during 2019-2020</t>
  </si>
  <si>
    <t>Utilisation of Cooking cost (Upper Primary Classes, VI-VIII) during 2019-2020</t>
  </si>
  <si>
    <t>Utilisation of funds towards honorarium to Cook-cum-Helpers (Primary classes I-V) during 2019-2020</t>
  </si>
  <si>
    <t>Utilisation of funds towards honorarium to Cook-cum-Helpers (Upper Primary classes VI-VIII) during 2019-2020</t>
  </si>
  <si>
    <t>Utilisation of Central Assitance towards Transportation Assistance (Primary &amp; Upper Primary,Classes I-VIII) during 2019-2020</t>
  </si>
  <si>
    <t>Utilisation of Central Assistance towards MME  (Primary &amp; Upper Primary,Classes I-VIII) during 2019-2020</t>
  </si>
  <si>
    <t>Details of Meetings at district level during 2019-2020</t>
  </si>
  <si>
    <t>Coverage under Rashtriya Bal Swasthya Karykram (School Health Programme) - 2019-2020</t>
  </si>
  <si>
    <t>Annual and Monthly data entry status in MDM-MIS during 2019-2020</t>
  </si>
  <si>
    <t>Implementation of Automated Monitoring System  during 2019-2020</t>
  </si>
  <si>
    <t>Number of School Working Days (Primary,Classes I-V) for 2020-21</t>
  </si>
  <si>
    <t>Number of School Working Days (Upper Primary,Classes VI-VIII) for 2020-21</t>
  </si>
  <si>
    <t>Proposal for coverage of children and working days  for 2020-21  (Primary Classes, I-V)</t>
  </si>
  <si>
    <t>Proposal for coverage of children and working days  for 2020-21  (Upper Primary,Classes VI-VIII)</t>
  </si>
  <si>
    <t>Proposal for coverage of children for NCLP Schools during 2020-21</t>
  </si>
  <si>
    <t>Proposal for coverage of children and working days  for Primary (Classes I-V) in Drought affected areas  during 2020-21</t>
  </si>
  <si>
    <t>Proposal for coverage of children and working days  for  Upper Primary (Classes VI-VIII)in Drought affected areas  during 2020-21</t>
  </si>
  <si>
    <t>Requirement of kitchen-cum-stores in the Primary and Upper Primary schools for the year 2020-21</t>
  </si>
  <si>
    <t>Requirement of kitchen cum stores as per Plinth Area Norm in the Primary and Upper Primary schools for the year 2020-21</t>
  </si>
  <si>
    <t>Requirement of Kitchen Devices (new) during 2020-21 in Primary &amp; Upper Primary Schools</t>
  </si>
  <si>
    <t>Replacement of Kitchen Devices during 2020-21 in Primary &amp; Upper Primary Schools</t>
  </si>
  <si>
    <t>Requirement of Cook cum Helpers for 2020-21</t>
  </si>
  <si>
    <t>Budget Provision for the Year 2020-21</t>
  </si>
  <si>
    <t>PAB-MDM Approval vs. PERFORMANCE (Primary Classes I to V) during 2019-2020 - Drought</t>
  </si>
  <si>
    <t xml:space="preserve">Table: AT- 2B </t>
  </si>
  <si>
    <t xml:space="preserve">Table AT-2 B: Month wise Transfer of Funds vs Expenditure under DBT during 2019-20 </t>
  </si>
  <si>
    <t xml:space="preserve">TOTAL CENTRAL SHARE - </t>
  </si>
  <si>
    <t>(Amount in Rs.)</t>
  </si>
  <si>
    <t>DBT COMPONENT CENTRAL SHARE</t>
  </si>
  <si>
    <t>During 01.04.2019 to 31.12.2019</t>
  </si>
  <si>
    <t>In-Cash Benefit Type Component                                                                                                                                                                (CCH Honorarieum only)</t>
  </si>
  <si>
    <t>In-Kind Benefit Type Component                                                                                                       (A Sum of Cost of Food Grains + Cooking Cost + Transport Assistance + MME)</t>
  </si>
  <si>
    <t>Remarks, if any</t>
  </si>
  <si>
    <t>Electronic Fund 
Transfer (in ₹)
(NEFT, RTGS, APB, NACH)</t>
  </si>
  <si>
    <t>Non-Electronic 
Fund Transfer (in ₹)
(Cash, Cheque, DD, MO)</t>
  </si>
  <si>
    <t>April, 2019</t>
  </si>
  <si>
    <t>May, 2019</t>
  </si>
  <si>
    <t>June, 2019</t>
  </si>
  <si>
    <t>July, 2019</t>
  </si>
  <si>
    <t>August, 2019</t>
  </si>
  <si>
    <t>September, 2019</t>
  </si>
  <si>
    <t>October, 2019</t>
  </si>
  <si>
    <t>November, 2019</t>
  </si>
  <si>
    <t>December, 2019</t>
  </si>
  <si>
    <t>Notes:</t>
  </si>
  <si>
    <t>1.  DBT COMPONENT FUNDS  = TOTAL CENTRAL SHARE - FUNDS FOR INFRASTRUCTRE (i.e. KITCHEN SHED - KITCHEN DEVICES - KITCHEN GARDEN  ETC.)</t>
  </si>
  <si>
    <t>2. TOTAL EXPENDITURE &lt;= DBT COPONENT FUNDS</t>
  </si>
  <si>
    <t>3.. Value to be reported in absolute unit (not in Lakh, Crore, etc)</t>
  </si>
  <si>
    <t>Total Enrolment (As on 30.09.2019)</t>
  </si>
  <si>
    <t>MDM-PAB Approval for2019-20</t>
  </si>
  <si>
    <t>under process</t>
  </si>
  <si>
    <t>Bilaspur, Kangra, Kullu  and Una</t>
  </si>
  <si>
    <t>October and November 2019</t>
  </si>
  <si>
    <t>Bilaspur, Chamba Shimla  and Una</t>
  </si>
  <si>
    <t>April , June , September October 2019</t>
  </si>
  <si>
    <t>01772970244 &amp; 01772970344</t>
  </si>
  <si>
    <t>State (Yes/No) Give details</t>
  </si>
  <si>
    <t>Nodal Officer (MDM)</t>
  </si>
  <si>
    <t>No. of Kitchens constructed prior to 2009-10 and require repairs</t>
  </si>
  <si>
    <t>Apr, 2019</t>
  </si>
  <si>
    <t>No. of Kitchens constructed prior to FY 2009-10</t>
  </si>
  <si>
    <t>The FIR has been ladged against the defalturs and police investigation is in progress. The Head  Teacher of the concerned school also suspended.</t>
  </si>
  <si>
    <t xml:space="preserve">Countersigned </t>
  </si>
  <si>
    <r>
      <t xml:space="preserve">Total 
Expenditure during the Month </t>
    </r>
    <r>
      <rPr>
        <b/>
        <sz val="12"/>
        <rFont val="Arial"/>
        <family val="2"/>
      </rPr>
      <t>(in ₹)  **</t>
    </r>
  </si>
  <si>
    <r>
      <t xml:space="preserve">Fund 
Transfer during the Month             </t>
    </r>
    <r>
      <rPr>
        <b/>
        <sz val="12"/>
        <rFont val="Arial"/>
        <family val="2"/>
      </rPr>
      <t>(in ₹)</t>
    </r>
  </si>
  <si>
    <r>
      <t xml:space="preserve">Total 
Expenditure during the Month </t>
    </r>
    <r>
      <rPr>
        <b/>
        <sz val="12"/>
        <rFont val="Arial"/>
        <family val="2"/>
      </rPr>
      <t>(in ₹)</t>
    </r>
  </si>
  <si>
    <t>Table: AT-4 A</t>
  </si>
  <si>
    <t>In addition to above an amount of Rs. 1106.08  lakh have been released from 2nd and final installment of the recuring assistance and Rs. 16.24 lakh out of State Budget to meet out the ooking cost  in the month of January, 2020.</t>
  </si>
  <si>
    <t>In addition to above an amount of Rs. 1114.64  lakh have been released to the Blocks to meet out the cooking cost out of 2nd and final installment of recuring assistance in the month of January, 2020</t>
  </si>
  <si>
    <t>In addition to abvoe an amount of Rs. 247.32 lakh have been released from 2nd and final installment of the recuring assistance and Rs. 57.96 lakh from  State Budget to pay the honorarium to CCH in the month January, 2020.</t>
  </si>
  <si>
    <t xml:space="preserve"> As per the decision of the State Government Social Audit of the Scheme in respect of all schools are being done in the Gram Sabha meetings of the respective gram panchayats in regular manner. The State Government  vide its decision dated 31-08-2018  has further decided to conduct the Social Audit of Mid Day Meal Scheme of all the districts through four different  private Universities viz. 1. Shoolini University of Biotechnology Solan 2.  Arni University, kathgarh, Kangra 3. Indus International University, Una  But Khurd 4. Abhilashi University, Mandi, Chail Chowk under CSR activities. However, reports in this regard  yet to received from these Universities. As soon as the social audit reports of the scheme received from these Universities the same will be shared with the GOI, MHRD through State Government and the corrective measures if any recommended in the reports will also be taken on priority accordingly.</t>
  </si>
  <si>
    <t>Total No. of meals served</t>
  </si>
  <si>
    <t>Kitchen Gardens are being developed through School Management Committees.</t>
  </si>
  <si>
    <t>Institute of Hotel Management , Catering and Nutrition Kufri Shimla, H.P.</t>
  </si>
  <si>
    <t xml:space="preserve">Total No. of Cook-cum-Helpers trained during the year </t>
  </si>
  <si>
    <t>Total No.  of Cook-cum-Helpers engaged</t>
  </si>
  <si>
    <t xml:space="preserve">Any one of the teachers/ Mothers of stakeholders / CCH and SMC Members taste the meals before serving to the students. </t>
  </si>
  <si>
    <t>Table: AT-17 : Coverage under Rashtriya Bal Swasthya Karyakram (School Health Programme) - 2019-20</t>
  </si>
  <si>
    <r>
      <t>The GOI has sanctioned 14,959 Kitchen-cum-stores to the State, out of which 14,852 units have been constructed (completed) and the construction of 46 units are in progress and likely to be completed shortly. However, the construction  of remaining 61 kitchen cum stores could not be started due to non availability of land, however these pending units will be completed shortly for which the matter is being expedited with the concerned authorities on priority. T</t>
    </r>
    <r>
      <rPr>
        <b/>
        <sz val="11"/>
        <rFont val="Calibri"/>
        <family val="2"/>
      </rPr>
      <t xml:space="preserve">he  state will not require any additional kitchen-cum-store during 2020-21.  </t>
    </r>
  </si>
  <si>
    <r>
      <t xml:space="preserve">One </t>
    </r>
    <r>
      <rPr>
        <b/>
        <sz val="11"/>
        <rFont val="Calibri"/>
        <family val="2"/>
      </rPr>
      <t>i</t>
    </r>
    <r>
      <rPr>
        <sz val="11"/>
        <rFont val="Calibri"/>
        <family val="2"/>
      </rPr>
      <t>ncident of social discrimination with the students occurred under Mid Day Meal in district Mandi during the year 2019. FIR has been registered against the defaulters and the matter is being investigated. Apart from this the Head Teacher of the concerned school has also been suspended and detailed enquiry is also conducted by the Department and further action will be taken on the basis of the outcome of the inquiry report &amp; police investigation. However, the Department also issued requisite instructions to this effect from time to time to all schools to avoid the occurrence of such incidents under Mid Day Meal Scheme</t>
    </r>
  </si>
  <si>
    <t xml:space="preserve">In addition to abvoe an amount of Rs. 58.56 lakhs has been paid to the transporting agency (HPSCSC) for lifting of foodgrains (rice) from FCI godowns to FPS during the month of March 2020. However, 100 % utilization of funds in this regard will be made upto 31.03.2020
 </t>
  </si>
  <si>
    <t>Dec, 2019</t>
  </si>
  <si>
    <t>Secretary (Education)</t>
  </si>
  <si>
    <t>Table: AT-10 :  Utilisation of Central Assistance towards MME  (Primary &amp; Upper Primary, Classes I-VIII) during 2019-20</t>
  </si>
  <si>
    <t>NIL</t>
  </si>
  <si>
    <t xml:space="preserve">   In addition to above  an amount of Rs 110.25 lakh for lifting the 3674.91 Mts foodgrains (rice) have been paid to the FCI in the month of March 2020 </t>
  </si>
  <si>
    <t xml:space="preserve">In addition to above an amount of Rs. 536.18 lakh have been released from 2nd and final installment of the recuring assistance and Rs. 105.09 lakh from  State </t>
  </si>
  <si>
    <t>Avg.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</si>
</sst>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4009]dd\ mmmm\ yyyy"/>
    <numFmt numFmtId="179" formatCode="0.000"/>
    <numFmt numFmtId="180" formatCode="0.0000"/>
    <numFmt numFmtId="181" formatCode="0.0"/>
    <numFmt numFmtId="182" formatCode="0.00000"/>
    <numFmt numFmtId="183" formatCode="0.000000"/>
    <numFmt numFmtId="184" formatCode="0.0000000"/>
    <numFmt numFmtId="185" formatCode="0.00000000"/>
    <numFmt numFmtId="186" formatCode="&quot;Yes&quot;;&quot;Yes&quot;;&quot;No&quot;"/>
    <numFmt numFmtId="187" formatCode="&quot;True&quot;;&quot;True&quot;;&quot;False&quot;"/>
    <numFmt numFmtId="188" formatCode="&quot;On&quot;;&quot;On&quot;;&quot;Off&quot;"/>
    <numFmt numFmtId="189" formatCode="[$€-2]\ #,##0.00_);[Red]\([$€-2]\ #,##0.00\)"/>
    <numFmt numFmtId="190" formatCode="0.0000000000000"/>
  </numFmts>
  <fonts count="130">
    <font>
      <sz val="10"/>
      <name val="Arial"/>
      <family val="0"/>
    </font>
    <font>
      <sz val="11"/>
      <color indexed="8"/>
      <name val="Calibri"/>
      <family val="2"/>
    </font>
    <font>
      <b/>
      <sz val="10"/>
      <name val="Arial"/>
      <family val="2"/>
    </font>
    <font>
      <b/>
      <i/>
      <u val="single"/>
      <sz val="12"/>
      <name val="Arial"/>
      <family val="2"/>
    </font>
    <font>
      <b/>
      <sz val="14"/>
      <name val="Arial"/>
      <family val="2"/>
    </font>
    <font>
      <b/>
      <u val="single"/>
      <sz val="12"/>
      <name val="Arial"/>
      <family val="2"/>
    </font>
    <font>
      <b/>
      <sz val="12"/>
      <name val="Arial"/>
      <family val="2"/>
    </font>
    <font>
      <b/>
      <u val="single"/>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val="single"/>
      <sz val="10"/>
      <name val="Arial"/>
      <family val="2"/>
    </font>
    <font>
      <b/>
      <sz val="11"/>
      <name val="Arial"/>
      <family val="2"/>
    </font>
    <font>
      <b/>
      <u val="single"/>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val="single"/>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val="single"/>
      <sz val="14"/>
      <color indexed="8"/>
      <name val="Arial"/>
      <family val="2"/>
    </font>
    <font>
      <b/>
      <sz val="10"/>
      <color indexed="8"/>
      <name val="Calibri"/>
      <family val="2"/>
    </font>
    <font>
      <i/>
      <u val="single"/>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sz val="36"/>
      <name val="Arial"/>
      <family val="2"/>
    </font>
    <font>
      <sz val="28"/>
      <name val="Arial"/>
      <family val="2"/>
    </font>
    <font>
      <b/>
      <sz val="14"/>
      <color indexed="8"/>
      <name val="Arial"/>
      <family val="2"/>
    </font>
    <font>
      <b/>
      <i/>
      <sz val="10"/>
      <color indexed="8"/>
      <name val="Calibri"/>
      <family val="2"/>
    </font>
    <font>
      <i/>
      <sz val="10"/>
      <name val="Trebuchet MS"/>
      <family val="2"/>
    </font>
    <font>
      <b/>
      <sz val="8"/>
      <name val="Arial"/>
      <family val="2"/>
    </font>
    <font>
      <sz val="9"/>
      <name val="Arial"/>
      <family val="2"/>
    </font>
    <font>
      <b/>
      <sz val="9"/>
      <name val="Arial"/>
      <family val="2"/>
    </font>
    <font>
      <sz val="11"/>
      <name val="Times New Roman"/>
      <family val="1"/>
    </font>
    <font>
      <b/>
      <sz val="11"/>
      <name val="Calibri"/>
      <family val="2"/>
    </font>
    <font>
      <sz val="10"/>
      <color indexed="8"/>
      <name val="Arial"/>
      <family val="2"/>
    </font>
    <font>
      <sz val="10"/>
      <color indexed="8"/>
      <name val="Calibri"/>
      <family val="2"/>
    </font>
    <font>
      <b/>
      <i/>
      <sz val="12"/>
      <name val="Arial"/>
      <family val="2"/>
    </font>
    <font>
      <b/>
      <u val="single"/>
      <sz val="14"/>
      <name val="Arial"/>
      <family val="2"/>
    </font>
    <font>
      <sz val="14"/>
      <name val="Arial"/>
      <family val="2"/>
    </font>
    <font>
      <b/>
      <i/>
      <u val="single"/>
      <sz val="11"/>
      <name val="Arial"/>
      <family val="2"/>
    </font>
    <font>
      <u val="single"/>
      <sz val="10"/>
      <name val="Arial"/>
      <family val="2"/>
    </font>
    <font>
      <b/>
      <sz val="11"/>
      <name val="Trebuchet MS"/>
      <family val="2"/>
    </font>
    <font>
      <u val="single"/>
      <sz val="12"/>
      <name val="Arial"/>
      <family val="2"/>
    </font>
    <font>
      <sz val="12"/>
      <color indexed="8"/>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8"/>
      <name val="Calibri"/>
      <family val="2"/>
    </font>
    <font>
      <b/>
      <sz val="16"/>
      <color indexed="8"/>
      <name val="Calibri"/>
      <family val="2"/>
    </font>
    <font>
      <b/>
      <sz val="11"/>
      <color indexed="8"/>
      <name val="Cambria"/>
      <family val="1"/>
    </font>
    <font>
      <b/>
      <i/>
      <sz val="10"/>
      <color indexed="8"/>
      <name val="Cambria"/>
      <family val="1"/>
    </font>
    <font>
      <sz val="10"/>
      <color indexed="8"/>
      <name val="Cambria"/>
      <family val="1"/>
    </font>
    <font>
      <b/>
      <sz val="14"/>
      <color indexed="8"/>
      <name val="Calibri"/>
      <family val="2"/>
    </font>
    <font>
      <b/>
      <sz val="12"/>
      <color indexed="8"/>
      <name val="Calibri"/>
      <family val="2"/>
    </font>
    <font>
      <sz val="10"/>
      <color indexed="10"/>
      <name val="Arial"/>
      <family val="2"/>
    </font>
    <font>
      <b/>
      <sz val="10"/>
      <name val="Calibri"/>
      <family val="2"/>
    </font>
    <font>
      <sz val="10"/>
      <color indexed="9"/>
      <name val="Arial"/>
      <family val="2"/>
    </font>
    <font>
      <sz val="11"/>
      <color indexed="10"/>
      <name val="Arial"/>
      <family val="2"/>
    </font>
    <font>
      <b/>
      <i/>
      <sz val="12"/>
      <color indexed="8"/>
      <name val="Arial"/>
      <family val="2"/>
    </font>
    <font>
      <i/>
      <sz val="11"/>
      <color indexed="8"/>
      <name val="Calibri"/>
      <family val="2"/>
    </font>
    <font>
      <b/>
      <sz val="88"/>
      <color indexed="8"/>
      <name val="Edwardian Script ITC"/>
      <family val="4"/>
    </font>
    <font>
      <b/>
      <sz val="5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sz val="9"/>
      <color theme="1"/>
      <name val="Calibri"/>
      <family val="2"/>
    </font>
    <font>
      <b/>
      <sz val="16"/>
      <color theme="1"/>
      <name val="Calibri"/>
      <family val="2"/>
    </font>
    <font>
      <b/>
      <sz val="11"/>
      <color theme="1"/>
      <name val="Cambria"/>
      <family val="1"/>
    </font>
    <font>
      <b/>
      <i/>
      <sz val="10"/>
      <color theme="1"/>
      <name val="Cambria"/>
      <family val="1"/>
    </font>
    <font>
      <sz val="10"/>
      <color theme="1"/>
      <name val="Cambria"/>
      <family val="1"/>
    </font>
    <font>
      <b/>
      <i/>
      <sz val="10"/>
      <color theme="1"/>
      <name val="Calibri"/>
      <family val="2"/>
    </font>
    <font>
      <b/>
      <sz val="14"/>
      <color theme="1"/>
      <name val="Calibri"/>
      <family val="2"/>
    </font>
    <font>
      <b/>
      <sz val="12"/>
      <color theme="1"/>
      <name val="Calibri"/>
      <family val="2"/>
    </font>
    <font>
      <b/>
      <sz val="10"/>
      <color theme="1"/>
      <name val="Calibri"/>
      <family val="2"/>
    </font>
    <font>
      <sz val="10"/>
      <color rgb="FFFF0000"/>
      <name val="Arial"/>
      <family val="2"/>
    </font>
    <font>
      <sz val="10"/>
      <color theme="0"/>
      <name val="Arial"/>
      <family val="2"/>
    </font>
    <font>
      <b/>
      <sz val="12"/>
      <color theme="1"/>
      <name val="Arial"/>
      <family val="2"/>
    </font>
    <font>
      <sz val="11"/>
      <color rgb="FFFF0000"/>
      <name val="Arial"/>
      <family val="2"/>
    </font>
    <font>
      <b/>
      <i/>
      <sz val="12"/>
      <color theme="1"/>
      <name val="Arial"/>
      <family val="2"/>
    </font>
    <font>
      <sz val="12"/>
      <color theme="1"/>
      <name val="Arial"/>
      <family val="2"/>
    </font>
    <font>
      <sz val="11"/>
      <color theme="1"/>
      <name val="Arial"/>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double"/>
      <top style="thin"/>
      <bottom style="thin"/>
    </border>
    <border>
      <left style="thin"/>
      <right/>
      <top style="thin"/>
      <bottom style="thin"/>
    </border>
    <border>
      <left/>
      <right style="thin"/>
      <top style="thin"/>
      <bottom style="thin"/>
    </border>
    <border>
      <left/>
      <right/>
      <top/>
      <bottom style="thin"/>
    </border>
    <border>
      <left style="thin"/>
      <right/>
      <top/>
      <bottom style="thin"/>
    </border>
    <border>
      <left/>
      <right/>
      <top style="thin"/>
      <bottom style="thin"/>
    </border>
    <border>
      <left style="thin"/>
      <right style="thin"/>
      <top/>
      <bottom/>
    </border>
    <border>
      <left style="thin"/>
      <right/>
      <top/>
      <bottom/>
    </border>
    <border>
      <left style="thin"/>
      <right/>
      <top style="thin"/>
      <bottom/>
    </border>
    <border>
      <left/>
      <right/>
      <top style="thin"/>
      <bottom/>
    </border>
    <border>
      <left>
        <color indexed="63"/>
      </left>
      <right>
        <color indexed="63"/>
      </right>
      <top>
        <color indexed="63"/>
      </top>
      <bottom style="medium"/>
    </border>
    <border>
      <left>
        <color indexed="63"/>
      </left>
      <right>
        <color indexed="63"/>
      </right>
      <top style="thin">
        <color theme="4"/>
      </top>
      <bottom>
        <color indexed="63"/>
      </bottom>
    </border>
    <border>
      <left>
        <color indexed="63"/>
      </left>
      <right>
        <color indexed="63"/>
      </right>
      <top style="thin">
        <color theme="4"/>
      </top>
      <bottom style="thin">
        <color theme="4"/>
      </bottom>
    </border>
    <border>
      <left/>
      <right style="thin"/>
      <top style="thin"/>
      <bottom/>
    </border>
    <border>
      <left/>
      <right style="thin"/>
      <top/>
      <bottom style="thin"/>
    </border>
    <border>
      <left/>
      <right style="thin"/>
      <top/>
      <bottom/>
    </border>
    <border>
      <left/>
      <right style="double"/>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93" fillId="0" borderId="0">
      <alignment/>
      <protection/>
    </xf>
    <xf numFmtId="0" fontId="93" fillId="0" borderId="0">
      <alignment/>
      <protection/>
    </xf>
    <xf numFmtId="0" fontId="93" fillId="0" borderId="0">
      <alignment/>
      <protection/>
    </xf>
    <xf numFmtId="0" fontId="0" fillId="0" borderId="0">
      <alignment/>
      <protection/>
    </xf>
    <xf numFmtId="0" fontId="0" fillId="0" borderId="0">
      <alignment/>
      <protection/>
    </xf>
    <xf numFmtId="0" fontId="0" fillId="0" borderId="0">
      <alignment/>
      <protection/>
    </xf>
    <xf numFmtId="0" fontId="93" fillId="0" borderId="0">
      <alignment/>
      <protection/>
    </xf>
    <xf numFmtId="0" fontId="93"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1273">
    <xf numFmtId="0" fontId="0" fillId="0" borderId="0" xfId="0" applyAlignment="1">
      <alignment/>
    </xf>
    <xf numFmtId="0" fontId="2" fillId="0" borderId="0" xfId="0" applyFont="1" applyAlignment="1">
      <alignment horizontal="center"/>
    </xf>
    <xf numFmtId="0" fontId="2" fillId="0" borderId="10" xfId="0" applyFont="1" applyBorder="1" applyAlignment="1">
      <alignment horizontal="center" vertical="top" wrapText="1"/>
    </xf>
    <xf numFmtId="0" fontId="2" fillId="0" borderId="11" xfId="0" applyFont="1" applyBorder="1" applyAlignment="1">
      <alignment horizontal="center"/>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0" fillId="0" borderId="11" xfId="0" applyBorder="1" applyAlignment="1">
      <alignment horizontal="center"/>
    </xf>
    <xf numFmtId="0" fontId="0" fillId="0" borderId="11" xfId="0" applyBorder="1" applyAlignment="1">
      <alignment/>
    </xf>
    <xf numFmtId="0" fontId="0" fillId="0" borderId="13" xfId="0" applyBorder="1" applyAlignment="1">
      <alignment/>
    </xf>
    <xf numFmtId="0" fontId="0" fillId="0" borderId="0" xfId="0" applyFill="1" applyBorder="1" applyAlignment="1">
      <alignment horizontal="left"/>
    </xf>
    <xf numFmtId="0" fontId="2" fillId="0" borderId="0" xfId="0" applyFont="1" applyBorder="1" applyAlignment="1">
      <alignment horizontal="center"/>
    </xf>
    <xf numFmtId="0" fontId="0" fillId="0" borderId="0" xfId="0" applyBorder="1" applyAlignment="1">
      <alignment/>
    </xf>
    <xf numFmtId="0" fontId="6"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horizontal="right"/>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Fill="1" applyBorder="1" applyAlignment="1">
      <alignment horizontal="left"/>
    </xf>
    <xf numFmtId="0" fontId="0" fillId="0" borderId="0" xfId="0" applyFont="1" applyBorder="1" applyAlignment="1">
      <alignment/>
    </xf>
    <xf numFmtId="0" fontId="8" fillId="0" borderId="0" xfId="0" applyFont="1" applyAlignment="1">
      <alignment horizontal="center"/>
    </xf>
    <xf numFmtId="0" fontId="8" fillId="0" borderId="0" xfId="0" applyFont="1" applyBorder="1" applyAlignment="1">
      <alignment horizontal="center"/>
    </xf>
    <xf numFmtId="0" fontId="0" fillId="0" borderId="0" xfId="0" applyFont="1" applyBorder="1" applyAlignment="1">
      <alignment horizontal="left"/>
    </xf>
    <xf numFmtId="0" fontId="2" fillId="0" borderId="15" xfId="0" applyFont="1" applyFill="1" applyBorder="1" applyAlignment="1">
      <alignment horizontal="center" vertical="top" wrapText="1"/>
    </xf>
    <xf numFmtId="0" fontId="2" fillId="0" borderId="11" xfId="0" applyFont="1" applyFill="1" applyBorder="1" applyAlignment="1">
      <alignment horizontal="center" vertical="top" wrapText="1"/>
    </xf>
    <xf numFmtId="0" fontId="0" fillId="0" borderId="14" xfId="0" applyFont="1" applyBorder="1" applyAlignment="1">
      <alignment/>
    </xf>
    <xf numFmtId="0" fontId="0" fillId="0" borderId="15"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0" xfId="0" applyFont="1" applyAlignment="1">
      <alignment horizontal="left"/>
    </xf>
    <xf numFmtId="0" fontId="2" fillId="0" borderId="0" xfId="0" applyFont="1" applyAlignment="1">
      <alignment horizontal="right"/>
    </xf>
    <xf numFmtId="0" fontId="2" fillId="0" borderId="10" xfId="0" applyFont="1" applyFill="1" applyBorder="1" applyAlignment="1">
      <alignment horizontal="center" vertical="top" wrapText="1"/>
    </xf>
    <xf numFmtId="0" fontId="2" fillId="0" borderId="0" xfId="0" applyFont="1" applyAlignment="1">
      <alignment/>
    </xf>
    <xf numFmtId="0" fontId="2" fillId="0" borderId="11" xfId="0" applyFont="1" applyBorder="1" applyAlignment="1">
      <alignment vertical="top" wrapText="1"/>
    </xf>
    <xf numFmtId="0" fontId="6" fillId="0" borderId="0" xfId="0" applyFont="1" applyAlignment="1">
      <alignment horizontal="center"/>
    </xf>
    <xf numFmtId="0" fontId="3" fillId="0" borderId="0" xfId="0" applyFont="1" applyAlignment="1">
      <alignment horizontal="right"/>
    </xf>
    <xf numFmtId="0" fontId="0" fillId="0" borderId="0" xfId="0" applyFont="1" applyBorder="1" applyAlignment="1">
      <alignment horizontal="left" wrapText="1"/>
    </xf>
    <xf numFmtId="0" fontId="3" fillId="0" borderId="0" xfId="0" applyFont="1" applyAlignment="1">
      <alignment/>
    </xf>
    <xf numFmtId="0" fontId="10" fillId="0" borderId="0" xfId="0" applyFont="1" applyAlignment="1">
      <alignment/>
    </xf>
    <xf numFmtId="0" fontId="11" fillId="0" borderId="0" xfId="0" applyFont="1" applyAlignment="1">
      <alignment/>
    </xf>
    <xf numFmtId="0" fontId="5" fillId="0" borderId="0" xfId="0" applyFont="1" applyAlignment="1">
      <alignment horizontal="center" wrapText="1"/>
    </xf>
    <xf numFmtId="0" fontId="5" fillId="0" borderId="0" xfId="0" applyFont="1" applyAlignment="1">
      <alignment horizontal="center"/>
    </xf>
    <xf numFmtId="0" fontId="13" fillId="0" borderId="0" xfId="0" applyFont="1" applyAlignment="1">
      <alignment horizontal="right"/>
    </xf>
    <xf numFmtId="0" fontId="12" fillId="0" borderId="0" xfId="0" applyFont="1" applyAlignment="1">
      <alignment/>
    </xf>
    <xf numFmtId="0" fontId="14" fillId="0" borderId="11" xfId="0" applyFont="1" applyBorder="1" applyAlignment="1">
      <alignment horizontal="center"/>
    </xf>
    <xf numFmtId="0" fontId="14" fillId="0" borderId="11" xfId="0" applyFont="1" applyBorder="1" applyAlignment="1">
      <alignment horizontal="center" vertical="top" wrapText="1"/>
    </xf>
    <xf numFmtId="0" fontId="12" fillId="0" borderId="11" xfId="0" applyFont="1" applyBorder="1" applyAlignment="1">
      <alignment horizontal="center"/>
    </xf>
    <xf numFmtId="0" fontId="14" fillId="0" borderId="0" xfId="0" applyFont="1" applyAlignment="1">
      <alignment/>
    </xf>
    <xf numFmtId="0" fontId="12" fillId="0" borderId="0" xfId="0" applyFont="1" applyBorder="1" applyAlignment="1">
      <alignment/>
    </xf>
    <xf numFmtId="0" fontId="12" fillId="0" borderId="0" xfId="0" applyFont="1" applyAlignment="1">
      <alignment horizontal="center" vertical="top" wrapText="1"/>
    </xf>
    <xf numFmtId="0" fontId="12" fillId="0" borderId="0" xfId="0" applyFont="1" applyAlignment="1">
      <alignment vertical="top" wrapText="1"/>
    </xf>
    <xf numFmtId="0" fontId="12" fillId="0" borderId="11" xfId="0" applyFont="1" applyBorder="1" applyAlignment="1">
      <alignment horizontal="center" vertical="top" wrapText="1"/>
    </xf>
    <xf numFmtId="0" fontId="12" fillId="0" borderId="11" xfId="0" applyFont="1" applyBorder="1" applyAlignment="1">
      <alignment vertical="top" wrapText="1"/>
    </xf>
    <xf numFmtId="0" fontId="14" fillId="0" borderId="11" xfId="0" applyFont="1" applyBorder="1" applyAlignment="1">
      <alignment vertical="top" wrapText="1"/>
    </xf>
    <xf numFmtId="0" fontId="14" fillId="0" borderId="11" xfId="0" applyFont="1" applyFill="1" applyBorder="1" applyAlignment="1">
      <alignment vertical="top" wrapText="1"/>
    </xf>
    <xf numFmtId="0" fontId="12" fillId="0" borderId="0" xfId="0" applyFont="1" applyBorder="1" applyAlignment="1">
      <alignment vertical="top" wrapText="1"/>
    </xf>
    <xf numFmtId="0" fontId="14" fillId="0" borderId="0" xfId="0" applyFont="1" applyFill="1" applyBorder="1" applyAlignment="1">
      <alignment vertical="top" wrapText="1"/>
    </xf>
    <xf numFmtId="0" fontId="12" fillId="0" borderId="0" xfId="0" applyFont="1" applyBorder="1" applyAlignment="1">
      <alignment horizontal="center" vertical="top" wrapText="1"/>
    </xf>
    <xf numFmtId="0" fontId="15" fillId="0" borderId="0" xfId="0" applyFont="1" applyAlignment="1">
      <alignment horizontal="center" vertical="top" wrapText="1"/>
    </xf>
    <xf numFmtId="0" fontId="9" fillId="0" borderId="11" xfId="0" applyFont="1" applyBorder="1" applyAlignment="1">
      <alignment horizontal="center" vertical="top" wrapText="1"/>
    </xf>
    <xf numFmtId="0" fontId="9" fillId="0" borderId="0" xfId="0" applyFont="1" applyAlignment="1">
      <alignment/>
    </xf>
    <xf numFmtId="0" fontId="16" fillId="0" borderId="11" xfId="0" applyFont="1" applyBorder="1" applyAlignment="1">
      <alignment horizontal="center" vertical="top" wrapText="1"/>
    </xf>
    <xf numFmtId="0" fontId="16" fillId="0" borderId="11" xfId="0" applyFont="1" applyBorder="1" applyAlignment="1">
      <alignment horizontal="center" vertical="top"/>
    </xf>
    <xf numFmtId="0" fontId="2" fillId="0" borderId="11" xfId="0" applyFont="1" applyBorder="1" applyAlignment="1">
      <alignment horizontal="center" vertical="top"/>
    </xf>
    <xf numFmtId="0" fontId="16" fillId="0" borderId="0" xfId="0" applyFont="1" applyAlignment="1">
      <alignment/>
    </xf>
    <xf numFmtId="0" fontId="0" fillId="0" borderId="14" xfId="0" applyBorder="1" applyAlignment="1">
      <alignment/>
    </xf>
    <xf numFmtId="0" fontId="0" fillId="0" borderId="0" xfId="0" applyFont="1" applyBorder="1" applyAlignment="1" quotePrefix="1">
      <alignment horizontal="center"/>
    </xf>
    <xf numFmtId="0" fontId="18" fillId="0" borderId="0" xfId="57" applyFont="1">
      <alignment/>
      <protection/>
    </xf>
    <xf numFmtId="0" fontId="19" fillId="0" borderId="11" xfId="57" applyFont="1" applyBorder="1" applyAlignment="1">
      <alignment horizontal="center" vertical="top" wrapText="1"/>
      <protection/>
    </xf>
    <xf numFmtId="0" fontId="93" fillId="0" borderId="0" xfId="57">
      <alignment/>
      <protection/>
    </xf>
    <xf numFmtId="0" fontId="93" fillId="0" borderId="0" xfId="57" applyAlignment="1">
      <alignment horizontal="left"/>
      <protection/>
    </xf>
    <xf numFmtId="0" fontId="20" fillId="0" borderId="0" xfId="57" applyFont="1" applyAlignment="1">
      <alignment horizontal="left"/>
      <protection/>
    </xf>
    <xf numFmtId="0" fontId="93" fillId="0" borderId="16" xfId="57" applyBorder="1" applyAlignment="1">
      <alignment horizontal="center"/>
      <protection/>
    </xf>
    <xf numFmtId="0" fontId="17" fillId="0" borderId="0" xfId="57" applyFont="1">
      <alignment/>
      <protection/>
    </xf>
    <xf numFmtId="0" fontId="17" fillId="0" borderId="0" xfId="57" applyFont="1" applyAlignment="1">
      <alignment horizontal="center"/>
      <protection/>
    </xf>
    <xf numFmtId="0" fontId="93" fillId="0" borderId="11" xfId="57" applyBorder="1">
      <alignment/>
      <protection/>
    </xf>
    <xf numFmtId="0" fontId="93" fillId="0" borderId="0" xfId="57" applyBorder="1">
      <alignment/>
      <protection/>
    </xf>
    <xf numFmtId="0" fontId="2" fillId="0" borderId="0" xfId="0" applyFont="1" applyAlignment="1">
      <alignment horizontal="left" vertical="top" wrapText="1"/>
    </xf>
    <xf numFmtId="0" fontId="2" fillId="0" borderId="0" xfId="0" applyFont="1" applyAlignment="1">
      <alignment vertical="top" wrapText="1"/>
    </xf>
    <xf numFmtId="0" fontId="21" fillId="0" borderId="12" xfId="57" applyFont="1" applyBorder="1" applyAlignment="1">
      <alignment horizontal="center" vertical="top" wrapText="1"/>
      <protection/>
    </xf>
    <xf numFmtId="0" fontId="21" fillId="0" borderId="11" xfId="57" applyFont="1" applyBorder="1" applyAlignment="1">
      <alignment horizontal="center" vertical="top" wrapText="1"/>
      <protection/>
    </xf>
    <xf numFmtId="0" fontId="0" fillId="0" borderId="0" xfId="60">
      <alignment/>
      <protection/>
    </xf>
    <xf numFmtId="0" fontId="11" fillId="0" borderId="0" xfId="60" applyFont="1" applyAlignment="1">
      <alignment horizontal="center"/>
      <protection/>
    </xf>
    <xf numFmtId="0" fontId="5" fillId="0" borderId="0" xfId="60" applyFont="1" applyAlignment="1">
      <alignment horizontal="center"/>
      <protection/>
    </xf>
    <xf numFmtId="0" fontId="4" fillId="0" borderId="0" xfId="60" applyFont="1">
      <alignment/>
      <protection/>
    </xf>
    <xf numFmtId="0" fontId="2" fillId="0" borderId="11" xfId="60" applyFont="1" applyBorder="1" applyAlignment="1">
      <alignment horizontal="center" vertical="top" wrapText="1"/>
      <protection/>
    </xf>
    <xf numFmtId="0" fontId="2" fillId="0" borderId="13" xfId="60" applyFont="1" applyBorder="1" applyAlignment="1">
      <alignment horizontal="center" vertical="top" wrapText="1"/>
      <protection/>
    </xf>
    <xf numFmtId="0" fontId="0" fillId="0" borderId="11" xfId="60" applyBorder="1">
      <alignment/>
      <protection/>
    </xf>
    <xf numFmtId="0" fontId="0" fillId="0" borderId="13" xfId="60" applyBorder="1">
      <alignment/>
      <protection/>
    </xf>
    <xf numFmtId="0" fontId="0" fillId="0" borderId="0" xfId="60" applyFill="1" applyBorder="1" applyAlignment="1">
      <alignment horizontal="left"/>
      <protection/>
    </xf>
    <xf numFmtId="0" fontId="2" fillId="0" borderId="0" xfId="60" applyFont="1" applyBorder="1" applyAlignment="1">
      <alignment horizontal="center"/>
      <protection/>
    </xf>
    <xf numFmtId="0" fontId="0" fillId="0" borderId="0" xfId="60" applyBorder="1">
      <alignment/>
      <protection/>
    </xf>
    <xf numFmtId="0" fontId="6" fillId="0" borderId="0" xfId="60" applyFont="1">
      <alignment/>
      <protection/>
    </xf>
    <xf numFmtId="0" fontId="2" fillId="0" borderId="0" xfId="60" applyFont="1">
      <alignment/>
      <protection/>
    </xf>
    <xf numFmtId="0" fontId="3" fillId="0" borderId="0" xfId="60" applyFont="1" applyAlignment="1">
      <alignment/>
      <protection/>
    </xf>
    <xf numFmtId="0" fontId="16" fillId="0" borderId="16" xfId="0" applyFont="1" applyBorder="1" applyAlignment="1">
      <alignment/>
    </xf>
    <xf numFmtId="0" fontId="2" fillId="0" borderId="15" xfId="0" applyFont="1" applyBorder="1" applyAlignment="1">
      <alignment horizontal="center" vertical="top" wrapText="1"/>
    </xf>
    <xf numFmtId="0" fontId="3" fillId="0" borderId="0" xfId="0" applyFont="1" applyAlignment="1">
      <alignment horizontal="center"/>
    </xf>
    <xf numFmtId="0" fontId="0" fillId="0" borderId="17" xfId="0" applyFont="1" applyBorder="1" applyAlignment="1">
      <alignment/>
    </xf>
    <xf numFmtId="0" fontId="2" fillId="0" borderId="18" xfId="0" applyFont="1" applyFill="1" applyBorder="1" applyAlignment="1">
      <alignment horizontal="center" vertical="top" wrapText="1"/>
    </xf>
    <xf numFmtId="0" fontId="0" fillId="0" borderId="11" xfId="0" applyFont="1" applyBorder="1" applyAlignment="1">
      <alignment horizontal="center" vertical="center" wrapText="1"/>
    </xf>
    <xf numFmtId="0" fontId="6" fillId="0" borderId="0" xfId="0" applyFont="1" applyAlignment="1">
      <alignment/>
    </xf>
    <xf numFmtId="0" fontId="18" fillId="0" borderId="11" xfId="57" applyFont="1" applyBorder="1">
      <alignment/>
      <protection/>
    </xf>
    <xf numFmtId="0" fontId="18" fillId="0" borderId="11" xfId="57" applyFont="1" applyBorder="1" applyAlignment="1">
      <alignment wrapText="1"/>
      <protection/>
    </xf>
    <xf numFmtId="0" fontId="18" fillId="0" borderId="11" xfId="57" applyFont="1" applyBorder="1" applyAlignment="1">
      <alignment/>
      <protection/>
    </xf>
    <xf numFmtId="0" fontId="18" fillId="0" borderId="0" xfId="57" applyFont="1" applyBorder="1">
      <alignment/>
      <protection/>
    </xf>
    <xf numFmtId="0" fontId="2" fillId="0" borderId="19" xfId="0" applyFont="1" applyFill="1" applyBorder="1" applyAlignment="1">
      <alignment horizontal="center" vertical="top" wrapText="1"/>
    </xf>
    <xf numFmtId="0" fontId="16" fillId="0" borderId="0" xfId="0" applyFont="1" applyBorder="1" applyAlignment="1">
      <alignment/>
    </xf>
    <xf numFmtId="0" fontId="5" fillId="0" borderId="0" xfId="0" applyFont="1" applyAlignment="1">
      <alignment/>
    </xf>
    <xf numFmtId="0" fontId="9" fillId="0" borderId="0" xfId="0" applyFont="1" applyBorder="1" applyAlignment="1">
      <alignment/>
    </xf>
    <xf numFmtId="0" fontId="23" fillId="0" borderId="0" xfId="57" applyFont="1">
      <alignment/>
      <protection/>
    </xf>
    <xf numFmtId="0" fontId="12" fillId="0" borderId="0" xfId="0" applyFont="1" applyBorder="1" applyAlignment="1">
      <alignment/>
    </xf>
    <xf numFmtId="0" fontId="2" fillId="0" borderId="0" xfId="60" applyFont="1" applyBorder="1">
      <alignment/>
      <protection/>
    </xf>
    <xf numFmtId="0" fontId="17" fillId="0" borderId="0" xfId="57" applyFont="1" applyBorder="1" applyAlignment="1">
      <alignment horizontal="center"/>
      <protection/>
    </xf>
    <xf numFmtId="0" fontId="19" fillId="0" borderId="12" xfId="57" applyFont="1" applyBorder="1" applyAlignment="1">
      <alignment horizontal="center" vertical="top" wrapText="1"/>
      <protection/>
    </xf>
    <xf numFmtId="0" fontId="2" fillId="0" borderId="0" xfId="0" applyFont="1" applyAlignment="1">
      <alignment horizontal="right" vertical="top" wrapText="1"/>
    </xf>
    <xf numFmtId="0" fontId="2" fillId="0" borderId="0" xfId="0" applyFont="1" applyAlignment="1">
      <alignment horizontal="center" vertical="top" wrapText="1"/>
    </xf>
    <xf numFmtId="0" fontId="10" fillId="0" borderId="0" xfId="0" applyFont="1" applyAlignment="1">
      <alignment horizontal="center"/>
    </xf>
    <xf numFmtId="0" fontId="16" fillId="0" borderId="16" xfId="0" applyFont="1" applyBorder="1" applyAlignment="1">
      <alignment horizontal="center"/>
    </xf>
    <xf numFmtId="0" fontId="0" fillId="0" borderId="0" xfId="0" applyFont="1" applyAlignment="1">
      <alignment horizontal="center"/>
    </xf>
    <xf numFmtId="0" fontId="6" fillId="0" borderId="0" xfId="60" applyFont="1" applyAlignment="1">
      <alignment horizontal="center"/>
      <protection/>
    </xf>
    <xf numFmtId="0" fontId="17" fillId="0" borderId="11" xfId="57" applyFont="1" applyBorder="1" applyAlignment="1">
      <alignment horizontal="center"/>
      <protection/>
    </xf>
    <xf numFmtId="0" fontId="17" fillId="0" borderId="0" xfId="57" applyFont="1" applyAlignment="1">
      <alignment horizontal="center" vertical="top" wrapText="1"/>
      <protection/>
    </xf>
    <xf numFmtId="0" fontId="17" fillId="0" borderId="11" xfId="57" applyFont="1" applyBorder="1" applyAlignment="1">
      <alignment horizontal="center" vertical="top" wrapText="1"/>
      <protection/>
    </xf>
    <xf numFmtId="0" fontId="16" fillId="0" borderId="0" xfId="0" applyFont="1" applyBorder="1" applyAlignment="1">
      <alignment horizontal="center"/>
    </xf>
    <xf numFmtId="0" fontId="6" fillId="0" borderId="16" xfId="0" applyFont="1" applyBorder="1" applyAlignment="1">
      <alignment/>
    </xf>
    <xf numFmtId="0" fontId="2" fillId="0" borderId="19" xfId="60" applyFont="1" applyFill="1" applyBorder="1" applyAlignment="1">
      <alignment horizontal="center" vertical="top" wrapText="1"/>
      <protection/>
    </xf>
    <xf numFmtId="0" fontId="0" fillId="0" borderId="0" xfId="60" applyAlignment="1">
      <alignment horizontal="left"/>
      <protection/>
    </xf>
    <xf numFmtId="0" fontId="6" fillId="0" borderId="0" xfId="60" applyFont="1" applyAlignment="1">
      <alignment vertical="top" wrapText="1"/>
      <protection/>
    </xf>
    <xf numFmtId="0" fontId="13" fillId="0" borderId="0" xfId="0" applyFont="1" applyAlignment="1">
      <alignment horizontal="left"/>
    </xf>
    <xf numFmtId="0" fontId="2" fillId="0" borderId="17" xfId="0" applyFont="1" applyBorder="1" applyAlignment="1">
      <alignment horizontal="center" vertical="top" wrapText="1"/>
    </xf>
    <xf numFmtId="0" fontId="0" fillId="0" borderId="0" xfId="57" applyFont="1">
      <alignment/>
      <protection/>
    </xf>
    <xf numFmtId="0" fontId="5" fillId="0" borderId="0" xfId="57" applyFont="1" applyAlignment="1">
      <alignment horizontal="center"/>
      <protection/>
    </xf>
    <xf numFmtId="0" fontId="2" fillId="0" borderId="11" xfId="57" applyFont="1" applyBorder="1" applyAlignment="1">
      <alignment horizontal="center" vertical="top" wrapText="1"/>
      <protection/>
    </xf>
    <xf numFmtId="0" fontId="0" fillId="0" borderId="11" xfId="57" applyFont="1" applyBorder="1">
      <alignment/>
      <protection/>
    </xf>
    <xf numFmtId="0" fontId="2" fillId="0" borderId="11" xfId="57" applyFont="1" applyBorder="1">
      <alignment/>
      <protection/>
    </xf>
    <xf numFmtId="0" fontId="0" fillId="0" borderId="11" xfId="57" applyFont="1" applyBorder="1" applyAlignment="1">
      <alignment/>
      <protection/>
    </xf>
    <xf numFmtId="0" fontId="16" fillId="0" borderId="11" xfId="57" applyFont="1" applyBorder="1" applyAlignment="1">
      <alignment horizontal="center"/>
      <protection/>
    </xf>
    <xf numFmtId="0" fontId="16" fillId="0" borderId="11" xfId="0" applyFont="1" applyBorder="1" applyAlignment="1">
      <alignment horizontal="center"/>
    </xf>
    <xf numFmtId="0" fontId="24" fillId="0" borderId="11" xfId="0" applyFont="1" applyBorder="1" applyAlignment="1">
      <alignment horizontal="center" vertical="top" wrapText="1"/>
    </xf>
    <xf numFmtId="0" fontId="25" fillId="0" borderId="0" xfId="0" applyFont="1" applyAlignment="1">
      <alignment vertical="top" wrapText="1"/>
    </xf>
    <xf numFmtId="0" fontId="0" fillId="0" borderId="11" xfId="0" applyFont="1" applyBorder="1" applyAlignment="1">
      <alignment wrapText="1"/>
    </xf>
    <xf numFmtId="0" fontId="26" fillId="0" borderId="12" xfId="57" applyFont="1" applyBorder="1" applyAlignment="1">
      <alignment horizontal="center" vertical="top" wrapText="1"/>
      <protection/>
    </xf>
    <xf numFmtId="0" fontId="23" fillId="0" borderId="0" xfId="57" applyFont="1" applyAlignment="1">
      <alignment horizontal="center"/>
      <protection/>
    </xf>
    <xf numFmtId="0" fontId="27" fillId="0" borderId="19" xfId="57" applyFont="1" applyBorder="1" applyAlignment="1">
      <alignment horizontal="center" wrapText="1"/>
      <protection/>
    </xf>
    <xf numFmtId="0" fontId="27" fillId="0" borderId="10" xfId="57" applyFont="1" applyBorder="1" applyAlignment="1">
      <alignment horizontal="center"/>
      <protection/>
    </xf>
    <xf numFmtId="0" fontId="2" fillId="0" borderId="20" xfId="60" applyFont="1" applyFill="1" applyBorder="1" applyAlignment="1">
      <alignment horizontal="center" vertical="top" wrapText="1"/>
      <protection/>
    </xf>
    <xf numFmtId="0" fontId="0" fillId="0" borderId="14" xfId="60" applyBorder="1">
      <alignment/>
      <protection/>
    </xf>
    <xf numFmtId="0" fontId="0" fillId="0" borderId="11" xfId="0" applyFont="1" applyBorder="1" applyAlignment="1">
      <alignment horizontal="center" vertical="center"/>
    </xf>
    <xf numFmtId="0" fontId="2" fillId="0" borderId="0" xfId="0" applyFont="1" applyBorder="1" applyAlignment="1">
      <alignment/>
    </xf>
    <xf numFmtId="0" fontId="0" fillId="0" borderId="0" xfId="0" applyAlignment="1">
      <alignment horizontal="center"/>
    </xf>
    <xf numFmtId="0" fontId="6" fillId="0" borderId="0" xfId="0" applyFont="1" applyBorder="1" applyAlignment="1">
      <alignment/>
    </xf>
    <xf numFmtId="0" fontId="21" fillId="0" borderId="14" xfId="57" applyFont="1" applyBorder="1" applyAlignment="1">
      <alignment horizontal="center" vertical="top" wrapText="1"/>
      <protection/>
    </xf>
    <xf numFmtId="0" fontId="14" fillId="0" borderId="0" xfId="0" applyFont="1" applyAlignment="1">
      <alignment horizontal="center"/>
    </xf>
    <xf numFmtId="0" fontId="29" fillId="0" borderId="0" xfId="57" applyFont="1" applyAlignment="1">
      <alignment horizontal="center"/>
      <protection/>
    </xf>
    <xf numFmtId="0" fontId="0" fillId="0" borderId="0" xfId="60" applyFont="1">
      <alignment/>
      <protection/>
    </xf>
    <xf numFmtId="0" fontId="2" fillId="0" borderId="11" xfId="57" applyFont="1" applyBorder="1" applyAlignment="1">
      <alignment horizontal="center"/>
      <protection/>
    </xf>
    <xf numFmtId="0" fontId="2" fillId="0" borderId="11" xfId="0" applyFont="1" applyBorder="1" applyAlignment="1">
      <alignment horizontal="center" vertical="center"/>
    </xf>
    <xf numFmtId="0" fontId="2" fillId="0" borderId="12" xfId="0" applyFont="1" applyBorder="1" applyAlignment="1">
      <alignment vertical="top"/>
    </xf>
    <xf numFmtId="0" fontId="16" fillId="0" borderId="11" xfId="60" applyFont="1" applyBorder="1" applyAlignment="1">
      <alignment horizontal="center" wrapText="1"/>
      <protection/>
    </xf>
    <xf numFmtId="0" fontId="16" fillId="0" borderId="0" xfId="0" applyFont="1" applyAlignment="1">
      <alignment horizontal="center" vertical="top" wrapText="1"/>
    </xf>
    <xf numFmtId="0" fontId="2" fillId="0" borderId="11" xfId="60" applyFont="1" applyBorder="1" applyAlignment="1">
      <alignment horizontal="left" vertical="center" wrapText="1"/>
      <protection/>
    </xf>
    <xf numFmtId="0" fontId="0" fillId="0" borderId="0" xfId="61">
      <alignment/>
      <protection/>
    </xf>
    <xf numFmtId="0" fontId="6" fillId="0" borderId="0" xfId="61" applyFont="1" applyAlignment="1">
      <alignment/>
      <protection/>
    </xf>
    <xf numFmtId="0" fontId="11" fillId="0" borderId="0" xfId="61" applyFont="1" applyAlignment="1">
      <alignment/>
      <protection/>
    </xf>
    <xf numFmtId="0" fontId="4" fillId="0" borderId="0" xfId="61" applyFont="1">
      <alignment/>
      <protection/>
    </xf>
    <xf numFmtId="0" fontId="16" fillId="0" borderId="11" xfId="61" applyFont="1" applyBorder="1" applyAlignment="1">
      <alignment horizontal="center" vertical="top" wrapText="1"/>
      <protection/>
    </xf>
    <xf numFmtId="0" fontId="16" fillId="0" borderId="0" xfId="61" applyFont="1">
      <alignment/>
      <protection/>
    </xf>
    <xf numFmtId="0" fontId="16" fillId="0" borderId="14" xfId="61" applyFont="1" applyBorder="1" applyAlignment="1">
      <alignment horizontal="center" vertical="top" wrapText="1"/>
      <protection/>
    </xf>
    <xf numFmtId="0" fontId="16" fillId="0" borderId="18" xfId="61" applyFont="1" applyBorder="1" applyAlignment="1">
      <alignment horizontal="center" vertical="top" wrapText="1"/>
      <protection/>
    </xf>
    <xf numFmtId="0" fontId="16" fillId="0" borderId="15" xfId="61" applyFont="1" applyBorder="1" applyAlignment="1">
      <alignment horizontal="center" vertical="top" wrapText="1"/>
      <protection/>
    </xf>
    <xf numFmtId="0" fontId="2" fillId="0" borderId="0" xfId="61" applyFont="1">
      <alignment/>
      <protection/>
    </xf>
    <xf numFmtId="0" fontId="16" fillId="0" borderId="11" xfId="61" applyFont="1" applyBorder="1" applyAlignment="1">
      <alignment horizontal="center"/>
      <protection/>
    </xf>
    <xf numFmtId="0" fontId="2" fillId="0" borderId="11" xfId="61" applyFont="1" applyBorder="1">
      <alignment/>
      <protection/>
    </xf>
    <xf numFmtId="0" fontId="2" fillId="0" borderId="11" xfId="61" applyFont="1" applyBorder="1" applyAlignment="1">
      <alignment horizontal="center"/>
      <protection/>
    </xf>
    <xf numFmtId="0" fontId="2" fillId="0" borderId="11" xfId="61" applyFont="1" applyBorder="1" applyAlignment="1">
      <alignment horizontal="left"/>
      <protection/>
    </xf>
    <xf numFmtId="0" fontId="0" fillId="0" borderId="11" xfId="61" applyBorder="1">
      <alignment/>
      <protection/>
    </xf>
    <xf numFmtId="0" fontId="2" fillId="0" borderId="11" xfId="61" applyFont="1" applyBorder="1" applyAlignment="1">
      <alignment horizontal="left" wrapText="1"/>
      <protection/>
    </xf>
    <xf numFmtId="0" fontId="0" fillId="0" borderId="0" xfId="61" applyFill="1" applyBorder="1" applyAlignment="1">
      <alignment horizontal="left"/>
      <protection/>
    </xf>
    <xf numFmtId="0" fontId="6" fillId="0" borderId="0" xfId="61" applyFont="1">
      <alignment/>
      <protection/>
    </xf>
    <xf numFmtId="0" fontId="14" fillId="0" borderId="11" xfId="62" applyFont="1" applyBorder="1" applyAlignment="1">
      <alignment horizontal="center" vertical="top" wrapText="1"/>
      <protection/>
    </xf>
    <xf numFmtId="0" fontId="14" fillId="0" borderId="11" xfId="62" applyFont="1" applyBorder="1" applyAlignment="1">
      <alignment horizontal="center" vertical="center" wrapText="1"/>
      <protection/>
    </xf>
    <xf numFmtId="0" fontId="12" fillId="0" borderId="0" xfId="62" applyFont="1" applyAlignment="1">
      <alignment horizontal="left"/>
      <protection/>
    </xf>
    <xf numFmtId="0" fontId="112" fillId="0" borderId="0" xfId="0" applyFont="1" applyAlignment="1">
      <alignment horizontal="center"/>
    </xf>
    <xf numFmtId="0" fontId="32" fillId="0" borderId="0" xfId="0" applyFont="1" applyAlignment="1">
      <alignment horizontal="center"/>
    </xf>
    <xf numFmtId="0" fontId="33" fillId="0" borderId="0" xfId="0" applyFont="1" applyAlignment="1">
      <alignment/>
    </xf>
    <xf numFmtId="0" fontId="34" fillId="0" borderId="0" xfId="0" applyFont="1" applyBorder="1" applyAlignment="1">
      <alignment/>
    </xf>
    <xf numFmtId="0" fontId="34" fillId="0" borderId="10" xfId="0" applyFont="1" applyBorder="1" applyAlignment="1">
      <alignment vertical="top" wrapText="1"/>
    </xf>
    <xf numFmtId="0" fontId="34" fillId="33" borderId="10" xfId="0" applyFont="1" applyFill="1" applyBorder="1" applyAlignment="1">
      <alignment vertical="center" wrapText="1"/>
    </xf>
    <xf numFmtId="0" fontId="35" fillId="0" borderId="11" xfId="0" applyFont="1" applyBorder="1" applyAlignment="1" quotePrefix="1">
      <alignment horizontal="center" vertical="top" wrapText="1"/>
    </xf>
    <xf numFmtId="0" fontId="0" fillId="33" borderId="11" xfId="0" applyFill="1" applyBorder="1" applyAlignment="1">
      <alignment/>
    </xf>
    <xf numFmtId="0" fontId="113" fillId="0" borderId="0" xfId="0" applyFont="1" applyAlignment="1">
      <alignment/>
    </xf>
    <xf numFmtId="0" fontId="2" fillId="0" borderId="0" xfId="57" applyFont="1">
      <alignment/>
      <protection/>
    </xf>
    <xf numFmtId="0" fontId="2" fillId="0" borderId="0" xfId="57" applyFont="1" applyAlignment="1">
      <alignment horizontal="center" vertical="top" wrapText="1"/>
      <protection/>
    </xf>
    <xf numFmtId="0" fontId="2" fillId="0" borderId="0" xfId="57" applyFont="1" applyAlignment="1">
      <alignment horizontal="center"/>
      <protection/>
    </xf>
    <xf numFmtId="0" fontId="16" fillId="0" borderId="0" xfId="57" applyFont="1" applyAlignment="1">
      <alignment horizontal="left"/>
      <protection/>
    </xf>
    <xf numFmtId="0" fontId="6" fillId="0" borderId="0" xfId="57" applyFont="1">
      <alignment/>
      <protection/>
    </xf>
    <xf numFmtId="0" fontId="2" fillId="0" borderId="0" xfId="57" applyFont="1" applyAlignment="1">
      <alignment/>
      <protection/>
    </xf>
    <xf numFmtId="0" fontId="2" fillId="0" borderId="16" xfId="57" applyFont="1" applyBorder="1" applyAlignment="1">
      <alignment/>
      <protection/>
    </xf>
    <xf numFmtId="0" fontId="2" fillId="0" borderId="0" xfId="57" applyFont="1" applyBorder="1" applyAlignment="1">
      <alignment/>
      <protection/>
    </xf>
    <xf numFmtId="0" fontId="2" fillId="0" borderId="0" xfId="57" applyFont="1" applyBorder="1">
      <alignment/>
      <protection/>
    </xf>
    <xf numFmtId="0" fontId="2" fillId="0" borderId="0" xfId="57" applyFont="1" applyBorder="1" applyAlignment="1">
      <alignment horizontal="center" vertical="top" wrapText="1"/>
      <protection/>
    </xf>
    <xf numFmtId="0" fontId="14" fillId="0" borderId="0" xfId="57" applyFont="1" applyBorder="1" applyAlignment="1">
      <alignment horizontal="left"/>
      <protection/>
    </xf>
    <xf numFmtId="0" fontId="35" fillId="0" borderId="11" xfId="0" applyFont="1" applyBorder="1" applyAlignment="1">
      <alignment horizontal="center" vertical="top" wrapText="1"/>
    </xf>
    <xf numFmtId="0" fontId="2" fillId="0" borderId="11" xfId="57" applyFont="1" applyBorder="1" applyAlignment="1">
      <alignment/>
      <protection/>
    </xf>
    <xf numFmtId="0" fontId="12" fillId="0" borderId="0" xfId="57" applyFont="1" applyBorder="1" applyAlignment="1">
      <alignment/>
      <protection/>
    </xf>
    <xf numFmtId="0" fontId="2" fillId="0" borderId="11" xfId="57" applyFont="1" applyBorder="1" applyAlignment="1">
      <alignment vertical="top" wrapText="1"/>
      <protection/>
    </xf>
    <xf numFmtId="0" fontId="2" fillId="0" borderId="0" xfId="57" applyFont="1" applyAlignment="1">
      <alignment vertical="top" wrapText="1"/>
      <protection/>
    </xf>
    <xf numFmtId="0" fontId="16" fillId="0" borderId="0" xfId="57" applyFont="1">
      <alignment/>
      <protection/>
    </xf>
    <xf numFmtId="0" fontId="2" fillId="33" borderId="11" xfId="57" applyFont="1" applyFill="1" applyBorder="1" applyAlignment="1" quotePrefix="1">
      <alignment horizontal="center" vertical="center" wrapText="1"/>
      <protection/>
    </xf>
    <xf numFmtId="0" fontId="16" fillId="33" borderId="12" xfId="57" applyFont="1" applyFill="1" applyBorder="1" applyAlignment="1" quotePrefix="1">
      <alignment horizontal="center" vertical="center" wrapText="1"/>
      <protection/>
    </xf>
    <xf numFmtId="0" fontId="2" fillId="0" borderId="0" xfId="57" applyFont="1" applyBorder="1" applyAlignment="1">
      <alignment horizontal="left" vertical="center"/>
      <protection/>
    </xf>
    <xf numFmtId="0" fontId="2" fillId="0" borderId="11" xfId="57" applyFont="1" applyBorder="1" applyAlignment="1">
      <alignment horizontal="center" vertical="center"/>
      <protection/>
    </xf>
    <xf numFmtId="0" fontId="2" fillId="0" borderId="11" xfId="57" applyFont="1" applyBorder="1" applyAlignment="1">
      <alignment horizontal="left" vertical="center"/>
      <protection/>
    </xf>
    <xf numFmtId="0" fontId="2" fillId="0" borderId="0" xfId="57" applyFont="1" applyAlignment="1">
      <alignment horizontal="left" vertical="center"/>
      <protection/>
    </xf>
    <xf numFmtId="0" fontId="2" fillId="0" borderId="11" xfId="57" applyFont="1" applyBorder="1" applyAlignment="1">
      <alignment horizontal="left"/>
      <protection/>
    </xf>
    <xf numFmtId="0" fontId="31" fillId="0" borderId="0" xfId="0" applyFont="1" applyAlignment="1">
      <alignment/>
    </xf>
    <xf numFmtId="0" fontId="32" fillId="0" borderId="0" xfId="0" applyFont="1" applyAlignment="1">
      <alignment/>
    </xf>
    <xf numFmtId="0" fontId="35" fillId="0" borderId="0" xfId="0" applyFont="1" applyBorder="1" applyAlignment="1">
      <alignment/>
    </xf>
    <xf numFmtId="0" fontId="34" fillId="0" borderId="11" xfId="0" applyFont="1" applyBorder="1" applyAlignment="1">
      <alignment horizontal="center" vertical="top" wrapText="1"/>
    </xf>
    <xf numFmtId="0" fontId="110" fillId="0" borderId="11" xfId="0" applyFont="1" applyBorder="1" applyAlignment="1">
      <alignment horizontal="center" vertical="top" wrapText="1"/>
    </xf>
    <xf numFmtId="0" fontId="114" fillId="0" borderId="0" xfId="0" applyFont="1" applyBorder="1" applyAlignment="1">
      <alignment vertical="top"/>
    </xf>
    <xf numFmtId="0" fontId="115" fillId="0" borderId="11" xfId="0" applyFont="1" applyBorder="1" applyAlignment="1">
      <alignment vertical="top" wrapText="1"/>
    </xf>
    <xf numFmtId="0" fontId="112" fillId="0" borderId="11" xfId="0" applyFont="1" applyBorder="1" applyAlignment="1">
      <alignment horizontal="center"/>
    </xf>
    <xf numFmtId="0" fontId="116" fillId="0" borderId="11" xfId="0" applyFont="1" applyBorder="1" applyAlignment="1">
      <alignment horizontal="center" vertical="center" wrapText="1"/>
    </xf>
    <xf numFmtId="0" fontId="117" fillId="0" borderId="10" xfId="0" applyFont="1" applyBorder="1" applyAlignment="1">
      <alignment vertical="center" wrapText="1"/>
    </xf>
    <xf numFmtId="0" fontId="117" fillId="0" borderId="11" xfId="0" applyFont="1" applyBorder="1" applyAlignment="1">
      <alignment vertical="center" wrapText="1"/>
    </xf>
    <xf numFmtId="0" fontId="118" fillId="0" borderId="0" xfId="0" applyFont="1" applyAlignment="1">
      <alignment horizontal="center"/>
    </xf>
    <xf numFmtId="0" fontId="119" fillId="0" borderId="0" xfId="0" applyFont="1" applyBorder="1" applyAlignment="1">
      <alignment horizontal="center" vertical="center"/>
    </xf>
    <xf numFmtId="0" fontId="120" fillId="0" borderId="11" xfId="0" applyFont="1" applyBorder="1" applyAlignment="1">
      <alignment vertical="top" wrapText="1"/>
    </xf>
    <xf numFmtId="0" fontId="120" fillId="0" borderId="11" xfId="0" applyFont="1" applyBorder="1" applyAlignment="1">
      <alignment horizontal="center" vertical="top" wrapText="1"/>
    </xf>
    <xf numFmtId="0" fontId="110" fillId="0" borderId="0" xfId="0" applyFont="1" applyAlignment="1">
      <alignment/>
    </xf>
    <xf numFmtId="0" fontId="121" fillId="0" borderId="11" xfId="0" applyFont="1" applyBorder="1" applyAlignment="1">
      <alignment vertical="center" wrapText="1"/>
    </xf>
    <xf numFmtId="0" fontId="121" fillId="0" borderId="11" xfId="0" applyFont="1" applyBorder="1" applyAlignment="1">
      <alignment horizontal="left" vertical="center" wrapText="1" indent="2"/>
    </xf>
    <xf numFmtId="0" fontId="121" fillId="0" borderId="0" xfId="0" applyFont="1" applyBorder="1" applyAlignment="1">
      <alignment horizontal="left" vertical="center" wrapText="1" indent="2"/>
    </xf>
    <xf numFmtId="0" fontId="121" fillId="0" borderId="0" xfId="0" applyFont="1" applyBorder="1" applyAlignment="1">
      <alignment vertical="center" wrapText="1"/>
    </xf>
    <xf numFmtId="0" fontId="110" fillId="0" borderId="11" xfId="0" applyFont="1" applyBorder="1" applyAlignment="1">
      <alignment vertical="top" wrapText="1"/>
    </xf>
    <xf numFmtId="0" fontId="110" fillId="0" borderId="14" xfId="0" applyFont="1" applyBorder="1" applyAlignment="1">
      <alignment horizontal="center" vertical="top" wrapText="1"/>
    </xf>
    <xf numFmtId="0" fontId="110" fillId="0" borderId="11" xfId="0" applyFont="1" applyBorder="1" applyAlignment="1">
      <alignment/>
    </xf>
    <xf numFmtId="0" fontId="121" fillId="0" borderId="11" xfId="0" applyFont="1" applyBorder="1" applyAlignment="1">
      <alignment horizontal="center" vertical="center" wrapText="1"/>
    </xf>
    <xf numFmtId="0" fontId="5" fillId="0" borderId="0" xfId="57" applyFont="1" applyAlignment="1">
      <alignment/>
      <protection/>
    </xf>
    <xf numFmtId="0" fontId="31" fillId="0" borderId="0" xfId="0" applyFont="1" applyAlignment="1">
      <alignment horizontal="right"/>
    </xf>
    <xf numFmtId="0" fontId="122" fillId="0" borderId="11" xfId="0" applyFont="1" applyBorder="1" applyAlignment="1">
      <alignment horizontal="center"/>
    </xf>
    <xf numFmtId="0" fontId="2" fillId="0" borderId="14" xfId="0" applyFont="1" applyBorder="1" applyAlignment="1">
      <alignment vertical="top" wrapText="1"/>
    </xf>
    <xf numFmtId="0" fontId="2" fillId="0" borderId="10" xfId="0" applyFont="1" applyBorder="1" applyAlignment="1">
      <alignment vertical="top" wrapText="1"/>
    </xf>
    <xf numFmtId="0" fontId="0" fillId="34" borderId="0" xfId="0" applyFont="1" applyFill="1" applyAlignment="1">
      <alignment/>
    </xf>
    <xf numFmtId="0" fontId="11" fillId="34" borderId="0" xfId="0" applyFont="1" applyFill="1" applyAlignment="1">
      <alignment/>
    </xf>
    <xf numFmtId="0" fontId="2" fillId="34" borderId="0" xfId="0" applyFont="1" applyFill="1" applyAlignment="1">
      <alignment/>
    </xf>
    <xf numFmtId="0" fontId="115" fillId="0" borderId="12" xfId="0" applyFont="1" applyBorder="1" applyAlignment="1">
      <alignment horizontal="center" vertical="top" wrapText="1"/>
    </xf>
    <xf numFmtId="0" fontId="115" fillId="0" borderId="11" xfId="0" applyFont="1" applyBorder="1" applyAlignment="1">
      <alignment horizontal="center" vertical="top" wrapText="1"/>
    </xf>
    <xf numFmtId="0" fontId="14" fillId="0" borderId="0" xfId="0" applyFont="1" applyBorder="1" applyAlignment="1">
      <alignment horizontal="left"/>
    </xf>
    <xf numFmtId="0" fontId="12" fillId="0" borderId="0" xfId="0" applyFont="1" applyBorder="1" applyAlignment="1">
      <alignment horizontal="center"/>
    </xf>
    <xf numFmtId="0" fontId="0" fillId="33" borderId="0" xfId="57" applyFont="1" applyFill="1">
      <alignment/>
      <protection/>
    </xf>
    <xf numFmtId="0" fontId="5" fillId="33" borderId="0" xfId="57" applyFont="1" applyFill="1" applyAlignment="1">
      <alignment/>
      <protection/>
    </xf>
    <xf numFmtId="0" fontId="16" fillId="33" borderId="11" xfId="57" applyFont="1" applyFill="1" applyBorder="1" applyAlignment="1">
      <alignment horizontal="center"/>
      <protection/>
    </xf>
    <xf numFmtId="0" fontId="0" fillId="33" borderId="0" xfId="0" applyFont="1" applyFill="1" applyAlignment="1">
      <alignment/>
    </xf>
    <xf numFmtId="0" fontId="2" fillId="33" borderId="0" xfId="0" applyFont="1" applyFill="1" applyBorder="1" applyAlignment="1">
      <alignment horizontal="right"/>
    </xf>
    <xf numFmtId="0" fontId="2" fillId="33" borderId="11" xfId="0" applyFont="1" applyFill="1" applyBorder="1" applyAlignment="1">
      <alignment horizontal="center" vertical="top" wrapText="1"/>
    </xf>
    <xf numFmtId="0" fontId="2" fillId="33" borderId="14" xfId="0" applyFont="1" applyFill="1" applyBorder="1" applyAlignment="1">
      <alignment horizontal="center" vertical="top" wrapText="1"/>
    </xf>
    <xf numFmtId="0" fontId="0" fillId="33" borderId="11" xfId="0" applyFont="1" applyFill="1" applyBorder="1" applyAlignment="1">
      <alignment/>
    </xf>
    <xf numFmtId="0" fontId="0" fillId="33" borderId="14" xfId="0" applyFont="1" applyFill="1" applyBorder="1" applyAlignment="1">
      <alignment/>
    </xf>
    <xf numFmtId="0" fontId="2" fillId="33" borderId="0" xfId="0" applyFont="1" applyFill="1" applyAlignment="1">
      <alignment/>
    </xf>
    <xf numFmtId="0" fontId="2" fillId="0" borderId="0" xfId="60" applyFont="1" applyAlignment="1">
      <alignment/>
      <protection/>
    </xf>
    <xf numFmtId="0" fontId="16" fillId="0" borderId="0" xfId="60" applyFont="1" applyAlignment="1">
      <alignment horizontal="right"/>
      <protection/>
    </xf>
    <xf numFmtId="0" fontId="9" fillId="0" borderId="11" xfId="0" applyFont="1" applyBorder="1" applyAlignment="1">
      <alignment horizontal="center"/>
    </xf>
    <xf numFmtId="0" fontId="110" fillId="0" borderId="0" xfId="57" applyFont="1" applyBorder="1">
      <alignment/>
      <protection/>
    </xf>
    <xf numFmtId="0" fontId="33" fillId="33" borderId="0" xfId="0" applyFont="1" applyFill="1" applyAlignment="1">
      <alignment/>
    </xf>
    <xf numFmtId="0" fontId="110" fillId="33" borderId="11" xfId="0" applyFont="1" applyFill="1" applyBorder="1" applyAlignment="1">
      <alignment horizontal="center" vertical="top" wrapText="1"/>
    </xf>
    <xf numFmtId="0" fontId="34" fillId="33" borderId="11" xfId="0" applyFont="1" applyFill="1" applyBorder="1" applyAlignment="1">
      <alignment horizontal="center" vertical="top" wrapText="1"/>
    </xf>
    <xf numFmtId="0" fontId="0" fillId="33" borderId="0" xfId="0" applyFill="1" applyAlignment="1">
      <alignment/>
    </xf>
    <xf numFmtId="0" fontId="116" fillId="0" borderId="10" xfId="0" applyFont="1" applyBorder="1" applyAlignment="1">
      <alignment horizontal="center" vertical="center" wrapText="1"/>
    </xf>
    <xf numFmtId="0" fontId="112" fillId="0" borderId="10" xfId="0" applyFont="1" applyBorder="1" applyAlignment="1">
      <alignment horizontal="center"/>
    </xf>
    <xf numFmtId="0" fontId="33" fillId="0" borderId="11" xfId="0" applyFont="1" applyBorder="1" applyAlignment="1" quotePrefix="1">
      <alignment horizontal="center" vertical="top" wrapText="1"/>
    </xf>
    <xf numFmtId="0" fontId="35" fillId="0" borderId="12" xfId="0" applyFont="1" applyBorder="1" applyAlignment="1">
      <alignment horizontal="center" vertical="top" wrapText="1"/>
    </xf>
    <xf numFmtId="0" fontId="9" fillId="33" borderId="0" xfId="0" applyFont="1" applyFill="1" applyAlignment="1">
      <alignment horizontal="right"/>
    </xf>
    <xf numFmtId="0" fontId="2" fillId="0" borderId="0" xfId="0" applyFont="1" applyBorder="1" applyAlignment="1">
      <alignment horizontal="center" vertical="center" wrapText="1"/>
    </xf>
    <xf numFmtId="0" fontId="2" fillId="33" borderId="11" xfId="57" applyFont="1" applyFill="1" applyBorder="1" applyAlignment="1">
      <alignment horizontal="center" vertical="center"/>
      <protection/>
    </xf>
    <xf numFmtId="0" fontId="39" fillId="0" borderId="0" xfId="0" applyFont="1" applyAlignment="1">
      <alignment/>
    </xf>
    <xf numFmtId="0" fontId="14" fillId="0" borderId="0" xfId="0" applyFont="1" applyAlignment="1">
      <alignment/>
    </xf>
    <xf numFmtId="0" fontId="110" fillId="0" borderId="11" xfId="0" applyFont="1" applyBorder="1" applyAlignment="1">
      <alignment horizontal="center" vertical="top" wrapText="1"/>
    </xf>
    <xf numFmtId="0" fontId="31" fillId="0" borderId="0" xfId="0" applyFont="1" applyAlignment="1">
      <alignment horizontal="center"/>
    </xf>
    <xf numFmtId="0" fontId="34" fillId="0" borderId="10" xfId="0" applyFont="1" applyBorder="1" applyAlignment="1">
      <alignment horizontal="center" vertical="top" wrapText="1"/>
    </xf>
    <xf numFmtId="0" fontId="2" fillId="33" borderId="0" xfId="0" applyFont="1" applyFill="1" applyBorder="1" applyAlignment="1">
      <alignment horizontal="right"/>
    </xf>
    <xf numFmtId="0" fontId="2" fillId="33" borderId="11" xfId="0" applyFont="1" applyFill="1" applyBorder="1" applyAlignment="1">
      <alignment horizontal="center" vertical="top" wrapText="1"/>
    </xf>
    <xf numFmtId="0" fontId="2" fillId="33" borderId="14" xfId="0" applyFont="1" applyFill="1" applyBorder="1" applyAlignment="1">
      <alignment horizontal="center" vertical="top" wrapText="1"/>
    </xf>
    <xf numFmtId="0" fontId="0" fillId="33" borderId="14" xfId="0" applyFont="1" applyFill="1" applyBorder="1" applyAlignment="1">
      <alignment/>
    </xf>
    <xf numFmtId="0" fontId="34" fillId="33" borderId="10" xfId="0" applyFont="1" applyFill="1" applyBorder="1" applyAlignment="1">
      <alignment horizontal="center" vertical="top" wrapText="1"/>
    </xf>
    <xf numFmtId="0" fontId="2" fillId="0" borderId="0" xfId="58" applyFont="1">
      <alignment/>
      <protection/>
    </xf>
    <xf numFmtId="0" fontId="2" fillId="0" borderId="0" xfId="58" applyFont="1" applyAlignment="1">
      <alignment horizontal="center" vertical="top" wrapText="1"/>
      <protection/>
    </xf>
    <xf numFmtId="0" fontId="2" fillId="0" borderId="0" xfId="58" applyFont="1" applyAlignment="1">
      <alignment/>
      <protection/>
    </xf>
    <xf numFmtId="0" fontId="31" fillId="33" borderId="0" xfId="0" applyFont="1" applyFill="1" applyAlignment="1">
      <alignment horizontal="center"/>
    </xf>
    <xf numFmtId="0" fontId="35" fillId="33" borderId="11" xfId="0" applyFont="1" applyFill="1" applyBorder="1" applyAlignment="1" quotePrefix="1">
      <alignment horizontal="center" vertical="top" wrapText="1"/>
    </xf>
    <xf numFmtId="0" fontId="13" fillId="0" borderId="0" xfId="60" applyFont="1" applyAlignment="1">
      <alignment horizontal="left"/>
      <protection/>
    </xf>
    <xf numFmtId="0" fontId="2" fillId="0" borderId="0" xfId="60" applyFont="1" applyAlignment="1">
      <alignment horizontal="center"/>
      <protection/>
    </xf>
    <xf numFmtId="0" fontId="0" fillId="0" borderId="11" xfId="60" applyFont="1" applyBorder="1">
      <alignment/>
      <protection/>
    </xf>
    <xf numFmtId="0" fontId="0" fillId="0" borderId="0" xfId="60" applyFont="1" applyBorder="1">
      <alignment/>
      <protection/>
    </xf>
    <xf numFmtId="0" fontId="2" fillId="33" borderId="11" xfId="0" applyFont="1" applyFill="1" applyBorder="1" applyAlignment="1">
      <alignment horizontal="center" vertical="top" wrapText="1"/>
    </xf>
    <xf numFmtId="0" fontId="2" fillId="33" borderId="11" xfId="0" applyFont="1" applyFill="1" applyBorder="1" applyAlignment="1">
      <alignment horizontal="center" vertical="top" wrapText="1"/>
    </xf>
    <xf numFmtId="0" fontId="93" fillId="0" borderId="0" xfId="57" applyBorder="1" applyAlignment="1">
      <alignment horizontal="center"/>
      <protection/>
    </xf>
    <xf numFmtId="0" fontId="16" fillId="0" borderId="12" xfId="0" applyFont="1" applyBorder="1" applyAlignment="1">
      <alignment horizontal="center" vertical="top" wrapText="1"/>
    </xf>
    <xf numFmtId="0" fontId="20" fillId="0" borderId="11" xfId="57" applyFont="1" applyBorder="1" applyAlignment="1">
      <alignment horizontal="center" vertical="center" wrapText="1"/>
      <protection/>
    </xf>
    <xf numFmtId="0" fontId="121" fillId="0" borderId="11" xfId="0" applyFont="1" applyBorder="1" applyAlignment="1">
      <alignment vertical="center"/>
    </xf>
    <xf numFmtId="0" fontId="2" fillId="0" borderId="11" xfId="61" applyFont="1" applyBorder="1" applyAlignment="1" quotePrefix="1">
      <alignment horizontal="center"/>
      <protection/>
    </xf>
    <xf numFmtId="0" fontId="2" fillId="33" borderId="11" xfId="0" applyFont="1" applyFill="1" applyBorder="1" applyAlignment="1">
      <alignment horizontal="center" vertical="top" wrapText="1"/>
    </xf>
    <xf numFmtId="0" fontId="34" fillId="0" borderId="10" xfId="0" applyFont="1" applyBorder="1" applyAlignment="1">
      <alignment vertical="center" wrapText="1"/>
    </xf>
    <xf numFmtId="0" fontId="11" fillId="33" borderId="0" xfId="0" applyFont="1" applyFill="1" applyAlignment="1">
      <alignment/>
    </xf>
    <xf numFmtId="0" fontId="9" fillId="0" borderId="11" xfId="60" applyFont="1" applyBorder="1" applyAlignment="1">
      <alignment horizontal="center" vertical="top" wrapText="1"/>
      <protection/>
    </xf>
    <xf numFmtId="0" fontId="16" fillId="0" borderId="11" xfId="60" applyFont="1" applyBorder="1" applyAlignment="1">
      <alignment horizontal="center" vertical="top" wrapText="1"/>
      <protection/>
    </xf>
    <xf numFmtId="0" fontId="16" fillId="0" borderId="14" xfId="60" applyFont="1" applyBorder="1" applyAlignment="1">
      <alignment horizontal="center" vertical="top" wrapText="1"/>
      <protection/>
    </xf>
    <xf numFmtId="0" fontId="16" fillId="0" borderId="13" xfId="60" applyFont="1" applyBorder="1" applyAlignment="1">
      <alignment horizontal="center" vertical="top" wrapText="1"/>
      <protection/>
    </xf>
    <xf numFmtId="0" fontId="16" fillId="33" borderId="11" xfId="0" applyFont="1" applyFill="1" applyBorder="1" applyAlignment="1">
      <alignment horizontal="center" vertical="top" wrapText="1"/>
    </xf>
    <xf numFmtId="0" fontId="16" fillId="34" borderId="0" xfId="0" applyFont="1" applyFill="1" applyAlignment="1">
      <alignment/>
    </xf>
    <xf numFmtId="0" fontId="26" fillId="0" borderId="11" xfId="57" applyFont="1" applyBorder="1" applyAlignment="1">
      <alignment horizontal="center" vertical="top" wrapText="1"/>
      <protection/>
    </xf>
    <xf numFmtId="0" fontId="43" fillId="0" borderId="0" xfId="57" applyFont="1" applyAlignment="1">
      <alignment horizontal="center"/>
      <protection/>
    </xf>
    <xf numFmtId="0" fontId="26" fillId="0" borderId="11" xfId="57" applyFont="1" applyBorder="1" applyAlignment="1">
      <alignment horizontal="center"/>
      <protection/>
    </xf>
    <xf numFmtId="0" fontId="2" fillId="33" borderId="11" xfId="0" applyFont="1" applyFill="1" applyBorder="1" applyAlignment="1">
      <alignment horizontal="center" vertical="top" wrapText="1"/>
    </xf>
    <xf numFmtId="0" fontId="34" fillId="33" borderId="21" xfId="0" applyFont="1" applyFill="1" applyBorder="1" applyAlignment="1">
      <alignment horizontal="center" vertical="top" wrapText="1"/>
    </xf>
    <xf numFmtId="0" fontId="35" fillId="0" borderId="14" xfId="0" applyFont="1" applyBorder="1" applyAlignment="1" quotePrefix="1">
      <alignment horizontal="center" vertical="top" wrapText="1"/>
    </xf>
    <xf numFmtId="0" fontId="12" fillId="33" borderId="11" xfId="0" applyFont="1" applyFill="1" applyBorder="1" applyAlignment="1">
      <alignment/>
    </xf>
    <xf numFmtId="0" fontId="2" fillId="33" borderId="11" xfId="0" applyFont="1" applyFill="1" applyBorder="1" applyAlignment="1">
      <alignment/>
    </xf>
    <xf numFmtId="2" fontId="0" fillId="0" borderId="11" xfId="0" applyNumberFormat="1" applyFont="1" applyBorder="1" applyAlignment="1">
      <alignment/>
    </xf>
    <xf numFmtId="0" fontId="0" fillId="0" borderId="10" xfId="0" applyBorder="1" applyAlignment="1">
      <alignment horizontal="center"/>
    </xf>
    <xf numFmtId="0" fontId="0" fillId="0" borderId="10" xfId="0" applyFont="1" applyBorder="1" applyAlignment="1">
      <alignment/>
    </xf>
    <xf numFmtId="2" fontId="2" fillId="0" borderId="0" xfId="0" applyNumberFormat="1" applyFont="1" applyAlignment="1">
      <alignment/>
    </xf>
    <xf numFmtId="2" fontId="0" fillId="0" borderId="0" xfId="0" applyNumberFormat="1" applyFont="1" applyBorder="1" applyAlignment="1">
      <alignment/>
    </xf>
    <xf numFmtId="2" fontId="0" fillId="0" borderId="11" xfId="0" applyNumberFormat="1" applyBorder="1" applyAlignment="1">
      <alignment/>
    </xf>
    <xf numFmtId="2" fontId="2" fillId="0" borderId="11" xfId="0" applyNumberFormat="1" applyFont="1" applyBorder="1" applyAlignment="1">
      <alignment/>
    </xf>
    <xf numFmtId="2" fontId="0" fillId="0" borderId="0" xfId="0" applyNumberFormat="1" applyAlignment="1">
      <alignment/>
    </xf>
    <xf numFmtId="0" fontId="0" fillId="0" borderId="11" xfId="0" applyFont="1" applyBorder="1" applyAlignment="1">
      <alignment horizontal="right"/>
    </xf>
    <xf numFmtId="0" fontId="2" fillId="0" borderId="11" xfId="57" applyFont="1" applyBorder="1" applyAlignment="1">
      <alignment horizontal="right"/>
      <protection/>
    </xf>
    <xf numFmtId="0" fontId="2" fillId="0" borderId="11" xfId="57" applyFont="1" applyBorder="1" applyAlignment="1">
      <alignment horizontal="right" vertical="center"/>
      <protection/>
    </xf>
    <xf numFmtId="0" fontId="2" fillId="0" borderId="11" xfId="57" applyFont="1" applyBorder="1" applyAlignment="1">
      <alignment horizontal="right" vertical="top" wrapText="1"/>
      <protection/>
    </xf>
    <xf numFmtId="0" fontId="0" fillId="0" borderId="11" xfId="0" applyBorder="1" applyAlignment="1">
      <alignment horizontal="right"/>
    </xf>
    <xf numFmtId="2" fontId="0" fillId="0" borderId="11" xfId="0" applyNumberFormat="1" applyBorder="1" applyAlignment="1">
      <alignment horizontal="right"/>
    </xf>
    <xf numFmtId="0" fontId="86" fillId="33" borderId="11" xfId="0" applyFont="1" applyFill="1" applyBorder="1" applyAlignment="1">
      <alignment horizontal="center" vertical="center" wrapText="1"/>
    </xf>
    <xf numFmtId="0" fontId="14" fillId="0" borderId="0" xfId="0" applyFont="1" applyAlignment="1">
      <alignment vertical="top" wrapText="1"/>
    </xf>
    <xf numFmtId="0" fontId="6" fillId="0" borderId="0" xfId="0" applyFont="1" applyAlignment="1">
      <alignment vertical="top" wrapText="1"/>
    </xf>
    <xf numFmtId="0" fontId="45" fillId="0" borderId="0" xfId="0" applyFont="1" applyBorder="1" applyAlignment="1">
      <alignment horizontal="left"/>
    </xf>
    <xf numFmtId="0" fontId="0" fillId="0" borderId="0" xfId="0" applyFont="1" applyBorder="1" applyAlignment="1">
      <alignment horizontal="left" vertical="top" wrapText="1"/>
    </xf>
    <xf numFmtId="0" fontId="114" fillId="0" borderId="0" xfId="0" applyFont="1" applyBorder="1" applyAlignment="1">
      <alignment horizontal="center" vertical="top"/>
    </xf>
    <xf numFmtId="0" fontId="11"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Alignment="1">
      <alignment wrapText="1"/>
    </xf>
    <xf numFmtId="0" fontId="16" fillId="0" borderId="11" xfId="61" applyFont="1" applyBorder="1" applyAlignment="1">
      <alignment vertical="top" wrapText="1"/>
      <protection/>
    </xf>
    <xf numFmtId="0" fontId="0" fillId="0" borderId="11" xfId="61" applyBorder="1" applyAlignment="1">
      <alignment/>
      <protection/>
    </xf>
    <xf numFmtId="2" fontId="0" fillId="0" borderId="11" xfId="61" applyNumberFormat="1" applyBorder="1">
      <alignment/>
      <protection/>
    </xf>
    <xf numFmtId="2" fontId="2" fillId="0" borderId="11" xfId="61" applyNumberFormat="1" applyFont="1" applyBorder="1">
      <alignment/>
      <protection/>
    </xf>
    <xf numFmtId="0" fontId="2" fillId="33" borderId="11" xfId="0" applyFont="1" applyFill="1" applyBorder="1" applyAlignment="1">
      <alignment horizontal="center" vertical="top" wrapText="1"/>
    </xf>
    <xf numFmtId="0" fontId="2" fillId="33" borderId="0" xfId="0" applyFont="1" applyFill="1" applyBorder="1" applyAlignment="1">
      <alignment horizontal="right"/>
    </xf>
    <xf numFmtId="0" fontId="2" fillId="33" borderId="14" xfId="0" applyFont="1" applyFill="1" applyBorder="1" applyAlignment="1">
      <alignment horizontal="center" vertical="top" wrapText="1"/>
    </xf>
    <xf numFmtId="0" fontId="2" fillId="0" borderId="16" xfId="0" applyFont="1" applyBorder="1" applyAlignment="1">
      <alignment/>
    </xf>
    <xf numFmtId="0" fontId="2" fillId="0" borderId="0" xfId="0" applyFont="1" applyAlignment="1">
      <alignment vertical="top"/>
    </xf>
    <xf numFmtId="0" fontId="0" fillId="0" borderId="0" xfId="57" applyFont="1" applyBorder="1">
      <alignment/>
      <protection/>
    </xf>
    <xf numFmtId="0" fontId="0" fillId="33" borderId="0" xfId="57" applyFont="1" applyFill="1" applyBorder="1">
      <alignment/>
      <protection/>
    </xf>
    <xf numFmtId="0" fontId="12" fillId="0" borderId="11" xfId="0" applyFont="1" applyBorder="1" applyAlignment="1">
      <alignment horizontal="right"/>
    </xf>
    <xf numFmtId="2" fontId="12" fillId="0" borderId="11" xfId="0" applyNumberFormat="1" applyFont="1" applyBorder="1" applyAlignment="1">
      <alignment horizontal="right"/>
    </xf>
    <xf numFmtId="0" fontId="49" fillId="0" borderId="11" xfId="0" applyFont="1" applyBorder="1" applyAlignment="1">
      <alignment/>
    </xf>
    <xf numFmtId="2" fontId="49" fillId="0" borderId="11" xfId="0" applyNumberFormat="1" applyFont="1" applyBorder="1" applyAlignment="1">
      <alignment/>
    </xf>
    <xf numFmtId="1" fontId="49" fillId="0" borderId="11" xfId="0" applyNumberFormat="1" applyFont="1" applyBorder="1" applyAlignment="1">
      <alignment/>
    </xf>
    <xf numFmtId="0" fontId="14" fillId="0" borderId="11" xfId="0" applyFont="1" applyBorder="1" applyAlignment="1">
      <alignment horizontal="right"/>
    </xf>
    <xf numFmtId="2" fontId="14" fillId="0" borderId="11" xfId="0" applyNumberFormat="1" applyFont="1" applyBorder="1" applyAlignment="1">
      <alignment horizontal="right"/>
    </xf>
    <xf numFmtId="0" fontId="2" fillId="0" borderId="0" xfId="57" applyFont="1" applyBorder="1" applyAlignment="1">
      <alignment vertical="top" wrapText="1"/>
      <protection/>
    </xf>
    <xf numFmtId="0" fontId="2" fillId="0" borderId="0" xfId="57" applyFont="1" applyBorder="1" applyAlignment="1">
      <alignment horizontal="left"/>
      <protection/>
    </xf>
    <xf numFmtId="0" fontId="2" fillId="0" borderId="0" xfId="58" applyFont="1" applyAlignment="1">
      <alignment vertical="top" wrapText="1"/>
      <protection/>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0" xfId="60" applyAlignment="1">
      <alignment/>
      <protection/>
    </xf>
    <xf numFmtId="0" fontId="6" fillId="0" borderId="0" xfId="61" applyFont="1" applyAlignment="1">
      <alignment vertical="top" wrapText="1"/>
      <protection/>
    </xf>
    <xf numFmtId="2" fontId="0" fillId="0" borderId="0" xfId="0" applyNumberFormat="1" applyBorder="1" applyAlignment="1">
      <alignment/>
    </xf>
    <xf numFmtId="1" fontId="2" fillId="0" borderId="11" xfId="0" applyNumberFormat="1" applyFont="1" applyBorder="1" applyAlignment="1">
      <alignment horizontal="right"/>
    </xf>
    <xf numFmtId="1" fontId="2" fillId="0" borderId="11" xfId="0" applyNumberFormat="1" applyFont="1" applyBorder="1" applyAlignment="1">
      <alignment/>
    </xf>
    <xf numFmtId="2" fontId="2" fillId="0" borderId="11" xfId="0" applyNumberFormat="1" applyFont="1" applyBorder="1" applyAlignment="1">
      <alignment horizontal="right"/>
    </xf>
    <xf numFmtId="0" fontId="0" fillId="0" borderId="0" xfId="0" applyFill="1" applyBorder="1" applyAlignment="1">
      <alignment/>
    </xf>
    <xf numFmtId="2" fontId="0" fillId="33" borderId="11" xfId="0" applyNumberFormat="1" applyFont="1" applyFill="1" applyBorder="1" applyAlignment="1">
      <alignment/>
    </xf>
    <xf numFmtId="0" fontId="0" fillId="33" borderId="10" xfId="0" applyFont="1" applyFill="1" applyBorder="1" applyAlignment="1">
      <alignment/>
    </xf>
    <xf numFmtId="2" fontId="0" fillId="33" borderId="10" xfId="0" applyNumberFormat="1" applyFont="1" applyFill="1" applyBorder="1" applyAlignment="1">
      <alignment/>
    </xf>
    <xf numFmtId="0" fontId="110" fillId="0" borderId="0" xfId="57" applyFont="1">
      <alignment/>
      <protection/>
    </xf>
    <xf numFmtId="0" fontId="50" fillId="0" borderId="11" xfId="57" applyFont="1" applyBorder="1" applyAlignment="1">
      <alignment vertical="top" wrapText="1"/>
      <protection/>
    </xf>
    <xf numFmtId="0" fontId="51" fillId="0" borderId="11" xfId="57" applyFont="1" applyBorder="1" applyAlignment="1">
      <alignment/>
      <protection/>
    </xf>
    <xf numFmtId="0" fontId="21" fillId="0" borderId="11" xfId="57" applyFont="1" applyBorder="1" applyAlignment="1">
      <alignment vertical="top" wrapText="1"/>
      <protection/>
    </xf>
    <xf numFmtId="0" fontId="93" fillId="0" borderId="11" xfId="57" applyFont="1" applyBorder="1" applyAlignment="1">
      <alignment/>
      <protection/>
    </xf>
    <xf numFmtId="0" fontId="110" fillId="0" borderId="11" xfId="57" applyFont="1" applyBorder="1" applyAlignment="1">
      <alignment/>
      <protection/>
    </xf>
    <xf numFmtId="0" fontId="93" fillId="0" borderId="11" xfId="57" applyFont="1" applyBorder="1" applyAlignment="1">
      <alignment vertical="top"/>
      <protection/>
    </xf>
    <xf numFmtId="0" fontId="15" fillId="33" borderId="0" xfId="0" applyFont="1" applyFill="1" applyAlignment="1">
      <alignment wrapText="1"/>
    </xf>
    <xf numFmtId="0" fontId="2" fillId="33" borderId="16" xfId="0" applyFont="1" applyFill="1" applyBorder="1" applyAlignment="1">
      <alignment/>
    </xf>
    <xf numFmtId="0" fontId="2" fillId="33" borderId="11" xfId="0" applyFont="1" applyFill="1" applyBorder="1" applyAlignment="1">
      <alignment vertical="top" wrapText="1"/>
    </xf>
    <xf numFmtId="0" fontId="0" fillId="33" borderId="11" xfId="0" applyFill="1" applyBorder="1" applyAlignment="1">
      <alignment horizontal="center"/>
    </xf>
    <xf numFmtId="1" fontId="0" fillId="33" borderId="11" xfId="0" applyNumberFormat="1" applyFont="1" applyFill="1" applyBorder="1" applyAlignment="1">
      <alignment/>
    </xf>
    <xf numFmtId="2" fontId="0" fillId="33" borderId="0" xfId="0" applyNumberFormat="1" applyFont="1" applyFill="1" applyAlignment="1">
      <alignment/>
    </xf>
    <xf numFmtId="0" fontId="8" fillId="33" borderId="11" xfId="0" applyFont="1" applyFill="1" applyBorder="1" applyAlignment="1">
      <alignment/>
    </xf>
    <xf numFmtId="0" fontId="0" fillId="33" borderId="0" xfId="0" applyFont="1" applyFill="1" applyBorder="1" applyAlignment="1">
      <alignment/>
    </xf>
    <xf numFmtId="0" fontId="2" fillId="33" borderId="0" xfId="0" applyFont="1" applyFill="1" applyBorder="1" applyAlignment="1">
      <alignment horizontal="left"/>
    </xf>
    <xf numFmtId="0" fontId="2" fillId="33" borderId="0" xfId="0" applyFont="1" applyFill="1" applyBorder="1" applyAlignment="1">
      <alignment/>
    </xf>
    <xf numFmtId="2" fontId="0" fillId="33" borderId="0" xfId="0" applyNumberFormat="1" applyFont="1" applyFill="1" applyBorder="1" applyAlignment="1">
      <alignment/>
    </xf>
    <xf numFmtId="2" fontId="0" fillId="0" borderId="0" xfId="0" applyNumberFormat="1" applyFont="1" applyBorder="1" applyAlignment="1">
      <alignment horizontal="left" vertical="top" wrapText="1"/>
    </xf>
    <xf numFmtId="2" fontId="47" fillId="33" borderId="11" xfId="0" applyNumberFormat="1" applyFont="1" applyFill="1" applyBorder="1" applyAlignment="1">
      <alignment/>
    </xf>
    <xf numFmtId="0" fontId="12" fillId="33" borderId="11" xfId="62" applyFont="1" applyFill="1" applyBorder="1" applyAlignment="1">
      <alignment horizontal="center" vertical="top" wrapText="1"/>
      <protection/>
    </xf>
    <xf numFmtId="1" fontId="0" fillId="0" borderId="0" xfId="0" applyNumberFormat="1" applyFont="1" applyBorder="1" applyAlignment="1">
      <alignment/>
    </xf>
    <xf numFmtId="2" fontId="0" fillId="0" borderId="0" xfId="0" applyNumberFormat="1" applyFont="1" applyBorder="1" applyAlignment="1">
      <alignment horizontal="left" wrapText="1"/>
    </xf>
    <xf numFmtId="2" fontId="0" fillId="0" borderId="0" xfId="0" applyNumberFormat="1" applyFont="1" applyFill="1" applyBorder="1" applyAlignment="1">
      <alignment/>
    </xf>
    <xf numFmtId="0" fontId="2" fillId="33" borderId="11" xfId="0" applyFont="1" applyFill="1" applyBorder="1" applyAlignment="1">
      <alignment horizontal="right"/>
    </xf>
    <xf numFmtId="0" fontId="2" fillId="33" borderId="14" xfId="0" applyFont="1" applyFill="1" applyBorder="1" applyAlignment="1">
      <alignment/>
    </xf>
    <xf numFmtId="0" fontId="2" fillId="0" borderId="11" xfId="0" applyFont="1" applyBorder="1" applyAlignment="1">
      <alignment/>
    </xf>
    <xf numFmtId="2" fontId="2" fillId="0" borderId="0" xfId="0" applyNumberFormat="1" applyFont="1" applyBorder="1" applyAlignment="1">
      <alignment/>
    </xf>
    <xf numFmtId="2" fontId="0" fillId="0" borderId="11" xfId="0" applyNumberFormat="1" applyFont="1" applyBorder="1" applyAlignment="1">
      <alignment horizontal="right"/>
    </xf>
    <xf numFmtId="1" fontId="0" fillId="0" borderId="11" xfId="0" applyNumberFormat="1" applyFont="1" applyBorder="1" applyAlignment="1">
      <alignment horizontal="right"/>
    </xf>
    <xf numFmtId="2" fontId="12" fillId="0" borderId="0" xfId="0" applyNumberFormat="1" applyFont="1" applyFill="1" applyBorder="1" applyAlignment="1">
      <alignment horizontal="right"/>
    </xf>
    <xf numFmtId="0" fontId="11" fillId="0" borderId="11" xfId="0" applyFont="1" applyBorder="1" applyAlignment="1">
      <alignment/>
    </xf>
    <xf numFmtId="2" fontId="11" fillId="0" borderId="11" xfId="0" applyNumberFormat="1" applyFont="1" applyBorder="1" applyAlignment="1">
      <alignment/>
    </xf>
    <xf numFmtId="0" fontId="46" fillId="0" borderId="11" xfId="0" applyFont="1" applyBorder="1" applyAlignment="1">
      <alignment wrapText="1"/>
    </xf>
    <xf numFmtId="1" fontId="12" fillId="33" borderId="11" xfId="0" applyNumberFormat="1" applyFont="1" applyFill="1" applyBorder="1" applyAlignment="1">
      <alignment/>
    </xf>
    <xf numFmtId="0" fontId="12" fillId="33" borderId="14" xfId="0" applyFont="1" applyFill="1" applyBorder="1" applyAlignment="1">
      <alignment/>
    </xf>
    <xf numFmtId="2" fontId="12" fillId="33" borderId="11" xfId="0" applyNumberFormat="1" applyFont="1" applyFill="1" applyBorder="1" applyAlignment="1">
      <alignment/>
    </xf>
    <xf numFmtId="2" fontId="12" fillId="33" borderId="11" xfId="0" applyNumberFormat="1" applyFont="1" applyFill="1" applyBorder="1" applyAlignment="1">
      <alignment horizontal="right" vertical="center" wrapText="1"/>
    </xf>
    <xf numFmtId="0" fontId="93" fillId="0" borderId="0" xfId="57" applyBorder="1" applyAlignment="1">
      <alignment horizontal="right"/>
      <protection/>
    </xf>
    <xf numFmtId="0" fontId="49" fillId="0" borderId="11" xfId="57" applyFont="1" applyBorder="1" applyAlignment="1">
      <alignment horizontal="right"/>
      <protection/>
    </xf>
    <xf numFmtId="2" fontId="49" fillId="0" borderId="11" xfId="57" applyNumberFormat="1" applyFont="1" applyBorder="1" applyAlignment="1">
      <alignment horizontal="right"/>
      <protection/>
    </xf>
    <xf numFmtId="0" fontId="49" fillId="0" borderId="0" xfId="57" applyFont="1">
      <alignment/>
      <protection/>
    </xf>
    <xf numFmtId="0" fontId="110" fillId="0" borderId="11" xfId="57" applyFont="1" applyBorder="1">
      <alignment/>
      <protection/>
    </xf>
    <xf numFmtId="2" fontId="110" fillId="0" borderId="11" xfId="57" applyNumberFormat="1" applyFont="1" applyBorder="1">
      <alignment/>
      <protection/>
    </xf>
    <xf numFmtId="0" fontId="0" fillId="33" borderId="11" xfId="0" applyFill="1" applyBorder="1" applyAlignment="1">
      <alignment horizontal="right"/>
    </xf>
    <xf numFmtId="0" fontId="0" fillId="33" borderId="11" xfId="60" applyFill="1" applyBorder="1">
      <alignment/>
      <protection/>
    </xf>
    <xf numFmtId="0" fontId="2" fillId="33" borderId="14" xfId="0" applyFont="1" applyFill="1" applyBorder="1" applyAlignment="1">
      <alignment horizontal="right"/>
    </xf>
    <xf numFmtId="0" fontId="2" fillId="33" borderId="11" xfId="0" applyFont="1" applyFill="1" applyBorder="1" applyAlignment="1">
      <alignment horizontal="center" vertical="top" wrapText="1"/>
    </xf>
    <xf numFmtId="0" fontId="123" fillId="33" borderId="0" xfId="0" applyFont="1" applyFill="1" applyAlignment="1">
      <alignment/>
    </xf>
    <xf numFmtId="0" fontId="120" fillId="0" borderId="0" xfId="0" applyFont="1" applyBorder="1" applyAlignment="1">
      <alignment horizontal="left"/>
    </xf>
    <xf numFmtId="0" fontId="120" fillId="0" borderId="0" xfId="0" applyFont="1" applyBorder="1" applyAlignment="1">
      <alignment/>
    </xf>
    <xf numFmtId="0" fontId="120" fillId="0" borderId="0" xfId="0" applyFont="1" applyAlignment="1">
      <alignment/>
    </xf>
    <xf numFmtId="0" fontId="119" fillId="0" borderId="0" xfId="0" applyFont="1" applyBorder="1" applyAlignment="1">
      <alignment horizontal="left"/>
    </xf>
    <xf numFmtId="0" fontId="119" fillId="0" borderId="0" xfId="0" applyFont="1" applyBorder="1" applyAlignment="1">
      <alignment/>
    </xf>
    <xf numFmtId="0" fontId="119" fillId="0" borderId="0" xfId="0" applyFont="1" applyAlignment="1">
      <alignment/>
    </xf>
    <xf numFmtId="0" fontId="93" fillId="0" borderId="0" xfId="57" applyFont="1" applyBorder="1" applyAlignment="1">
      <alignment vertical="top"/>
      <protection/>
    </xf>
    <xf numFmtId="0" fontId="110" fillId="0" borderId="0" xfId="57" applyFont="1" applyBorder="1" applyAlignment="1">
      <alignment horizontal="left" vertical="top" wrapText="1"/>
      <protection/>
    </xf>
    <xf numFmtId="0" fontId="15" fillId="33" borderId="11" xfId="0" applyFont="1" applyFill="1" applyBorder="1" applyAlignment="1">
      <alignment wrapText="1"/>
    </xf>
    <xf numFmtId="0" fontId="11" fillId="33" borderId="11" xfId="0" applyFont="1" applyFill="1" applyBorder="1" applyAlignment="1">
      <alignment/>
    </xf>
    <xf numFmtId="0" fontId="2" fillId="33" borderId="11" xfId="0" applyFont="1" applyFill="1" applyBorder="1" applyAlignment="1">
      <alignment/>
    </xf>
    <xf numFmtId="0" fontId="0" fillId="33" borderId="15" xfId="0" applyFont="1" applyFill="1" applyBorder="1" applyAlignment="1">
      <alignment/>
    </xf>
    <xf numFmtId="0" fontId="0" fillId="33" borderId="12" xfId="0" applyFont="1" applyFill="1" applyBorder="1" applyAlignment="1">
      <alignment/>
    </xf>
    <xf numFmtId="0" fontId="54" fillId="0" borderId="0" xfId="0" applyFont="1" applyAlignment="1">
      <alignment/>
    </xf>
    <xf numFmtId="0" fontId="2" fillId="33" borderId="11" xfId="0" applyFont="1" applyFill="1" applyBorder="1" applyAlignment="1">
      <alignment horizontal="center"/>
    </xf>
    <xf numFmtId="2" fontId="0" fillId="0" borderId="19" xfId="0" applyNumberFormat="1" applyFont="1" applyFill="1" applyBorder="1" applyAlignment="1">
      <alignment/>
    </xf>
    <xf numFmtId="1" fontId="11" fillId="0" borderId="11" xfId="0" applyNumberFormat="1" applyFont="1" applyBorder="1" applyAlignment="1">
      <alignment/>
    </xf>
    <xf numFmtId="2" fontId="0" fillId="0" borderId="19" xfId="0" applyNumberFormat="1" applyFill="1" applyBorder="1" applyAlignment="1">
      <alignment/>
    </xf>
    <xf numFmtId="0" fontId="15" fillId="0" borderId="0" xfId="0" applyFont="1" applyAlignment="1">
      <alignment horizontal="center"/>
    </xf>
    <xf numFmtId="0" fontId="0" fillId="0" borderId="0" xfId="57" applyFont="1" applyBorder="1" applyAlignment="1">
      <alignment/>
      <protection/>
    </xf>
    <xf numFmtId="0" fontId="35" fillId="0" borderId="11" xfId="0" applyFont="1" applyBorder="1" applyAlignment="1">
      <alignment horizontal="center" vertical="center"/>
    </xf>
    <xf numFmtId="0" fontId="35" fillId="0" borderId="11" xfId="0" applyFont="1" applyBorder="1" applyAlignment="1" quotePrefix="1">
      <alignment horizontal="center" vertical="center"/>
    </xf>
    <xf numFmtId="0" fontId="112" fillId="0" borderId="10" xfId="0" applyFont="1" applyBorder="1" applyAlignment="1">
      <alignment horizontal="center" wrapText="1"/>
    </xf>
    <xf numFmtId="0" fontId="2" fillId="33" borderId="11" xfId="0"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11" xfId="0" applyFont="1" applyFill="1" applyBorder="1" applyAlignment="1">
      <alignment horizontal="center"/>
    </xf>
    <xf numFmtId="0" fontId="14" fillId="0" borderId="0" xfId="0" applyFont="1" applyAlignment="1">
      <alignment horizontal="left"/>
    </xf>
    <xf numFmtId="0" fontId="55" fillId="0" borderId="0" xfId="0" applyFont="1" applyAlignment="1">
      <alignment horizontal="right"/>
    </xf>
    <xf numFmtId="0" fontId="14" fillId="0" borderId="0" xfId="0" applyFont="1" applyAlignment="1">
      <alignment horizontal="right"/>
    </xf>
    <xf numFmtId="0" fontId="24" fillId="0" borderId="16" xfId="0" applyFont="1" applyBorder="1" applyAlignment="1">
      <alignment/>
    </xf>
    <xf numFmtId="0" fontId="14" fillId="0" borderId="11" xfId="0" applyFont="1" applyBorder="1" applyAlignment="1">
      <alignment/>
    </xf>
    <xf numFmtId="2" fontId="12" fillId="0" borderId="0" xfId="0" applyNumberFormat="1" applyFont="1" applyAlignment="1">
      <alignment vertical="top" wrapText="1"/>
    </xf>
    <xf numFmtId="0" fontId="14" fillId="0" borderId="0" xfId="0" applyFont="1" applyAlignment="1">
      <alignment vertical="top"/>
    </xf>
    <xf numFmtId="0" fontId="44" fillId="0" borderId="11" xfId="0" applyFont="1" applyBorder="1" applyAlignment="1" quotePrefix="1">
      <alignment horizontal="center" vertical="top" wrapText="1"/>
    </xf>
    <xf numFmtId="0" fontId="2" fillId="0" borderId="11" xfId="60" applyFont="1" applyBorder="1">
      <alignment/>
      <protection/>
    </xf>
    <xf numFmtId="0" fontId="2" fillId="0" borderId="14" xfId="60" applyFont="1" applyBorder="1">
      <alignment/>
      <protection/>
    </xf>
    <xf numFmtId="0" fontId="2" fillId="0" borderId="13" xfId="60" applyFont="1" applyBorder="1">
      <alignment/>
      <protection/>
    </xf>
    <xf numFmtId="2" fontId="2" fillId="33" borderId="11" xfId="0" applyNumberFormat="1" applyFont="1" applyFill="1" applyBorder="1" applyAlignment="1">
      <alignment/>
    </xf>
    <xf numFmtId="1" fontId="14" fillId="33" borderId="11" xfId="0" applyNumberFormat="1" applyFont="1" applyFill="1" applyBorder="1" applyAlignment="1">
      <alignment/>
    </xf>
    <xf numFmtId="0" fontId="14" fillId="33" borderId="11" xfId="0" applyFont="1" applyFill="1" applyBorder="1" applyAlignment="1">
      <alignment/>
    </xf>
    <xf numFmtId="2" fontId="14" fillId="33" borderId="11" xfId="0" applyNumberFormat="1" applyFont="1" applyFill="1" applyBorder="1" applyAlignment="1">
      <alignment/>
    </xf>
    <xf numFmtId="0" fontId="46" fillId="33" borderId="11" xfId="0" applyFont="1" applyFill="1" applyBorder="1" applyAlignment="1">
      <alignment wrapText="1"/>
    </xf>
    <xf numFmtId="0" fontId="0" fillId="33" borderId="11" xfId="0" applyFont="1" applyFill="1" applyBorder="1" applyAlignment="1">
      <alignment wrapText="1"/>
    </xf>
    <xf numFmtId="2" fontId="2" fillId="0" borderId="0" xfId="0" applyNumberFormat="1" applyFont="1" applyAlignment="1">
      <alignment vertical="top" wrapText="1"/>
    </xf>
    <xf numFmtId="1" fontId="0" fillId="0" borderId="0" xfId="0" applyNumberFormat="1" applyBorder="1" applyAlignment="1">
      <alignment/>
    </xf>
    <xf numFmtId="2" fontId="14" fillId="0" borderId="0" xfId="0" applyNumberFormat="1" applyFont="1" applyBorder="1" applyAlignment="1">
      <alignment horizontal="center"/>
    </xf>
    <xf numFmtId="2" fontId="12" fillId="0" borderId="19" xfId="0" applyNumberFormat="1" applyFont="1" applyFill="1" applyBorder="1" applyAlignment="1">
      <alignment horizontal="right"/>
    </xf>
    <xf numFmtId="2" fontId="0" fillId="0" borderId="0" xfId="61" applyNumberFormat="1">
      <alignment/>
      <protection/>
    </xf>
    <xf numFmtId="0" fontId="46" fillId="0" borderId="19" xfId="0" applyFont="1" applyFill="1" applyBorder="1" applyAlignment="1">
      <alignment/>
    </xf>
    <xf numFmtId="0" fontId="0" fillId="0" borderId="0" xfId="0" applyFont="1" applyBorder="1" applyAlignment="1">
      <alignment vertical="top" wrapText="1"/>
    </xf>
    <xf numFmtId="0" fontId="56" fillId="0" borderId="11" xfId="53" applyFont="1" applyBorder="1" applyAlignment="1">
      <alignment/>
    </xf>
    <xf numFmtId="0" fontId="56" fillId="0" borderId="11" xfId="53" applyFont="1" applyBorder="1" applyAlignment="1">
      <alignment horizontal="left"/>
    </xf>
    <xf numFmtId="0" fontId="56" fillId="0" borderId="11" xfId="53" applyFont="1" applyFill="1" applyBorder="1" applyAlignment="1">
      <alignment/>
    </xf>
    <xf numFmtId="0" fontId="0" fillId="0" borderId="19" xfId="0" applyFont="1" applyFill="1" applyBorder="1" applyAlignment="1">
      <alignment/>
    </xf>
    <xf numFmtId="1" fontId="2" fillId="0" borderId="0" xfId="0" applyNumberFormat="1" applyFont="1" applyAlignment="1">
      <alignment vertical="top" wrapText="1"/>
    </xf>
    <xf numFmtId="2" fontId="0" fillId="33" borderId="14" xfId="0" applyNumberFormat="1" applyFont="1" applyFill="1" applyBorder="1" applyAlignment="1">
      <alignment/>
    </xf>
    <xf numFmtId="0" fontId="50" fillId="33" borderId="11" xfId="57" applyFont="1" applyFill="1" applyBorder="1" applyAlignment="1">
      <alignment vertical="top" wrapText="1"/>
      <protection/>
    </xf>
    <xf numFmtId="17" fontId="121" fillId="0" borderId="11" xfId="0" applyNumberFormat="1" applyFont="1" applyBorder="1" applyAlignment="1">
      <alignment vertical="center" wrapText="1"/>
    </xf>
    <xf numFmtId="0" fontId="18" fillId="33" borderId="11" xfId="57" applyFont="1" applyFill="1" applyBorder="1" applyAlignment="1">
      <alignment horizontal="right" vertical="top" wrapText="1"/>
      <protection/>
    </xf>
    <xf numFmtId="2" fontId="18" fillId="33" borderId="11" xfId="57" applyNumberFormat="1" applyFont="1" applyFill="1" applyBorder="1" applyAlignment="1">
      <alignment horizontal="right" vertical="top" wrapText="1"/>
      <protection/>
    </xf>
    <xf numFmtId="0" fontId="17" fillId="33" borderId="0" xfId="57" applyFont="1" applyFill="1" applyAlignment="1">
      <alignment horizontal="center"/>
      <protection/>
    </xf>
    <xf numFmtId="0" fontId="35" fillId="0" borderId="11" xfId="0" applyFont="1" applyBorder="1" applyAlignment="1">
      <alignment vertical="center" wrapText="1"/>
    </xf>
    <xf numFmtId="0" fontId="35" fillId="0" borderId="11" xfId="0" applyFont="1" applyBorder="1" applyAlignment="1" quotePrefix="1">
      <alignment vertical="center" wrapText="1"/>
    </xf>
    <xf numFmtId="0" fontId="6" fillId="0" borderId="0" xfId="57" applyFont="1" applyAlignment="1">
      <alignment horizontal="center"/>
      <protection/>
    </xf>
    <xf numFmtId="0" fontId="6" fillId="0" borderId="0" xfId="0" applyFont="1" applyAlignment="1">
      <alignment horizontal="left"/>
    </xf>
    <xf numFmtId="0" fontId="14" fillId="0" borderId="0" xfId="0" applyFont="1" applyAlignment="1">
      <alignment horizontal="left" vertical="top" wrapText="1"/>
    </xf>
    <xf numFmtId="0" fontId="2" fillId="33" borderId="11"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0" xfId="0" applyFont="1" applyFill="1" applyBorder="1" applyAlignment="1">
      <alignment horizontal="left"/>
    </xf>
    <xf numFmtId="0" fontId="2" fillId="33" borderId="11" xfId="0" applyFont="1" applyFill="1" applyBorder="1" applyAlignment="1">
      <alignment horizontal="center"/>
    </xf>
    <xf numFmtId="0" fontId="16" fillId="33" borderId="11" xfId="0" applyFont="1" applyFill="1" applyBorder="1" applyAlignment="1" quotePrefix="1">
      <alignment horizontal="center" vertical="top" wrapText="1"/>
    </xf>
    <xf numFmtId="0" fontId="16" fillId="33" borderId="0" xfId="0" applyFont="1" applyFill="1" applyAlignment="1">
      <alignment/>
    </xf>
    <xf numFmtId="0" fontId="0" fillId="33" borderId="11"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0" xfId="0" applyFont="1" applyFill="1" applyBorder="1" applyAlignment="1">
      <alignment/>
    </xf>
    <xf numFmtId="0" fontId="2" fillId="33" borderId="0" xfId="0" applyFont="1" applyFill="1" applyBorder="1" applyAlignment="1">
      <alignment horizontal="center"/>
    </xf>
    <xf numFmtId="0" fontId="2" fillId="33" borderId="10" xfId="0" applyFont="1" applyFill="1" applyBorder="1" applyAlignment="1">
      <alignment horizontal="center"/>
    </xf>
    <xf numFmtId="0" fontId="2" fillId="33" borderId="11" xfId="0" applyFont="1" applyFill="1" applyBorder="1" applyAlignment="1">
      <alignment horizontal="center" vertical="top"/>
    </xf>
    <xf numFmtId="49" fontId="2" fillId="33" borderId="0" xfId="0" applyNumberFormat="1" applyFont="1" applyFill="1" applyBorder="1" applyAlignment="1">
      <alignment horizontal="left" vertical="top"/>
    </xf>
    <xf numFmtId="0" fontId="2" fillId="33" borderId="0" xfId="0" applyFont="1" applyFill="1" applyBorder="1" applyAlignment="1">
      <alignment horizontal="center" vertical="top" wrapText="1"/>
    </xf>
    <xf numFmtId="0" fontId="14" fillId="33" borderId="11" xfId="0" applyFont="1" applyFill="1" applyBorder="1" applyAlignment="1">
      <alignment horizontal="center"/>
    </xf>
    <xf numFmtId="0" fontId="14" fillId="33" borderId="11" xfId="0" applyFont="1" applyFill="1" applyBorder="1" applyAlignment="1">
      <alignment horizontal="center" wrapText="1"/>
    </xf>
    <xf numFmtId="2" fontId="12" fillId="33" borderId="11" xfId="0" applyNumberFormat="1" applyFont="1" applyFill="1" applyBorder="1" applyAlignment="1">
      <alignment/>
    </xf>
    <xf numFmtId="0" fontId="12" fillId="33" borderId="11" xfId="0" applyFont="1" applyFill="1" applyBorder="1" applyAlignment="1">
      <alignment/>
    </xf>
    <xf numFmtId="0" fontId="12" fillId="33" borderId="0" xfId="0" applyFont="1" applyFill="1" applyAlignment="1">
      <alignment/>
    </xf>
    <xf numFmtId="0" fontId="124" fillId="0" borderId="0" xfId="0" applyFont="1" applyBorder="1" applyAlignment="1">
      <alignment horizontal="left"/>
    </xf>
    <xf numFmtId="0" fontId="124" fillId="0" borderId="0" xfId="0" applyFont="1" applyBorder="1" applyAlignment="1">
      <alignment/>
    </xf>
    <xf numFmtId="0" fontId="124" fillId="0" borderId="0" xfId="0" applyFont="1" applyAlignment="1">
      <alignment/>
    </xf>
    <xf numFmtId="0" fontId="2" fillId="33" borderId="11" xfId="60" applyFont="1" applyFill="1" applyBorder="1" applyAlignment="1">
      <alignment horizontal="left" vertical="center" wrapText="1"/>
      <protection/>
    </xf>
    <xf numFmtId="2" fontId="46" fillId="33" borderId="11" xfId="0" applyNumberFormat="1" applyFont="1" applyFill="1" applyBorder="1" applyAlignment="1">
      <alignment/>
    </xf>
    <xf numFmtId="0" fontId="2" fillId="33" borderId="0" xfId="0" applyFont="1" applyFill="1" applyAlignment="1">
      <alignment horizontal="center" vertical="top" wrapText="1"/>
    </xf>
    <xf numFmtId="0" fontId="2" fillId="33" borderId="11" xfId="60" applyFont="1" applyFill="1" applyBorder="1" applyAlignment="1">
      <alignment horizontal="left" vertical="center"/>
      <protection/>
    </xf>
    <xf numFmtId="0" fontId="7" fillId="33" borderId="11" xfId="60" applyFont="1" applyFill="1" applyBorder="1" applyAlignment="1">
      <alignment horizontal="left" vertical="center" wrapText="1"/>
      <protection/>
    </xf>
    <xf numFmtId="0" fontId="14" fillId="33" borderId="11" xfId="62" applyFont="1" applyFill="1" applyBorder="1" applyAlignment="1">
      <alignment horizontal="center" vertical="top" wrapText="1"/>
      <protection/>
    </xf>
    <xf numFmtId="0" fontId="12" fillId="33" borderId="11" xfId="62" applyFont="1" applyFill="1" applyBorder="1" applyAlignment="1">
      <alignment horizontal="left" vertical="top" wrapText="1"/>
      <protection/>
    </xf>
    <xf numFmtId="2" fontId="12" fillId="33" borderId="11" xfId="62" applyNumberFormat="1" applyFont="1" applyFill="1" applyBorder="1" applyAlignment="1">
      <alignment horizontal="center" vertical="top" wrapText="1"/>
      <protection/>
    </xf>
    <xf numFmtId="14" fontId="12" fillId="33" borderId="11" xfId="62" applyNumberFormat="1" applyFont="1" applyFill="1" applyBorder="1" applyAlignment="1">
      <alignment horizontal="center" vertical="top" wrapText="1"/>
      <protection/>
    </xf>
    <xf numFmtId="0" fontId="125" fillId="33" borderId="11" xfId="62" applyFont="1" applyFill="1" applyBorder="1" applyAlignment="1">
      <alignment horizontal="center" vertical="top" wrapText="1"/>
      <protection/>
    </xf>
    <xf numFmtId="0" fontId="12" fillId="0" borderId="0" xfId="62" applyFont="1">
      <alignment/>
      <protection/>
    </xf>
    <xf numFmtId="0" fontId="55" fillId="0" borderId="0" xfId="62" applyFont="1" applyAlignment="1">
      <alignment horizontal="right"/>
      <protection/>
    </xf>
    <xf numFmtId="0" fontId="14" fillId="0" borderId="0" xfId="60" applyFont="1" applyAlignment="1">
      <alignment horizontal="center"/>
      <protection/>
    </xf>
    <xf numFmtId="0" fontId="12" fillId="0" borderId="0" xfId="60" applyFont="1" applyAlignment="1">
      <alignment horizontal="center"/>
      <protection/>
    </xf>
    <xf numFmtId="0" fontId="14" fillId="0" borderId="0" xfId="60" applyFont="1" applyAlignment="1">
      <alignment/>
      <protection/>
    </xf>
    <xf numFmtId="0" fontId="14" fillId="0" borderId="0" xfId="62" applyFont="1" applyAlignment="1">
      <alignment horizontal="right"/>
      <protection/>
    </xf>
    <xf numFmtId="0" fontId="15" fillId="0" borderId="0" xfId="60" applyFont="1" applyAlignment="1">
      <alignment horizontal="center"/>
      <protection/>
    </xf>
    <xf numFmtId="0" fontId="14" fillId="0" borderId="11" xfId="62" applyFont="1" applyBorder="1" applyAlignment="1">
      <alignment horizontal="center" vertical="center"/>
      <protection/>
    </xf>
    <xf numFmtId="0" fontId="12" fillId="33" borderId="0" xfId="62" applyFont="1" applyFill="1">
      <alignment/>
      <protection/>
    </xf>
    <xf numFmtId="0" fontId="12" fillId="0" borderId="0" xfId="60" applyFont="1">
      <alignment/>
      <protection/>
    </xf>
    <xf numFmtId="0" fontId="12" fillId="0" borderId="0" xfId="62" applyFont="1" applyAlignment="1">
      <alignment wrapText="1"/>
      <protection/>
    </xf>
    <xf numFmtId="0" fontId="11" fillId="0" borderId="0" xfId="0" applyFont="1" applyAlignment="1">
      <alignment/>
    </xf>
    <xf numFmtId="0" fontId="6" fillId="0" borderId="0" xfId="0" applyFont="1" applyAlignment="1">
      <alignment horizontal="left" vertical="top" wrapText="1"/>
    </xf>
    <xf numFmtId="0" fontId="6" fillId="0" borderId="0" xfId="0" applyFont="1" applyAlignment="1">
      <alignment vertical="top"/>
    </xf>
    <xf numFmtId="0" fontId="6" fillId="0" borderId="0" xfId="0" applyFont="1" applyAlignment="1">
      <alignment wrapText="1"/>
    </xf>
    <xf numFmtId="0" fontId="6" fillId="0" borderId="0" xfId="59" applyFont="1">
      <alignment/>
      <protection/>
    </xf>
    <xf numFmtId="0" fontId="11" fillId="0" borderId="0" xfId="60" applyFont="1">
      <alignment/>
      <protection/>
    </xf>
    <xf numFmtId="0" fontId="126" fillId="0" borderId="0" xfId="60" applyFont="1" applyAlignment="1">
      <alignment horizontal="center"/>
      <protection/>
    </xf>
    <xf numFmtId="0" fontId="11" fillId="0" borderId="11" xfId="60" applyFont="1" applyBorder="1">
      <alignment/>
      <protection/>
    </xf>
    <xf numFmtId="0" fontId="11" fillId="0" borderId="0" xfId="60" applyFont="1" applyAlignment="1">
      <alignment horizontal="right"/>
      <protection/>
    </xf>
    <xf numFmtId="0" fontId="124" fillId="33" borderId="11" xfId="60" applyFont="1" applyFill="1" applyBorder="1" applyAlignment="1">
      <alignment horizontal="center" vertical="center" wrapText="1"/>
      <protection/>
    </xf>
    <xf numFmtId="0" fontId="6" fillId="33" borderId="11" xfId="60" applyFont="1" applyFill="1" applyBorder="1" applyAlignment="1">
      <alignment horizontal="center" vertical="center" wrapText="1"/>
      <protection/>
    </xf>
    <xf numFmtId="0" fontId="11" fillId="0" borderId="11" xfId="60" applyFont="1" applyBorder="1" applyAlignment="1">
      <alignment horizontal="center" vertical="center" wrapText="1"/>
      <protection/>
    </xf>
    <xf numFmtId="0" fontId="11" fillId="33" borderId="11" xfId="60" applyFont="1" applyFill="1" applyBorder="1" applyAlignment="1">
      <alignment horizontal="center" vertical="center" wrapText="1"/>
      <protection/>
    </xf>
    <xf numFmtId="0" fontId="127" fillId="33" borderId="11" xfId="60" applyFont="1" applyFill="1" applyBorder="1" applyAlignment="1">
      <alignment horizontal="center" vertical="center" wrapText="1"/>
      <protection/>
    </xf>
    <xf numFmtId="0" fontId="11" fillId="0" borderId="11" xfId="60" applyFont="1" applyBorder="1" applyAlignment="1">
      <alignment horizontal="center"/>
      <protection/>
    </xf>
    <xf numFmtId="0" fontId="11" fillId="33" borderId="11" xfId="60" applyFont="1" applyFill="1" applyBorder="1">
      <alignment/>
      <protection/>
    </xf>
    <xf numFmtId="0" fontId="6" fillId="0" borderId="11" xfId="60" applyFont="1" applyBorder="1" applyAlignment="1">
      <alignment horizontal="center"/>
      <protection/>
    </xf>
    <xf numFmtId="0" fontId="124" fillId="0" borderId="0" xfId="60" applyFont="1" applyAlignment="1">
      <alignment horizontal="center"/>
      <protection/>
    </xf>
    <xf numFmtId="0" fontId="11" fillId="0" borderId="0" xfId="60" applyFont="1" applyAlignment="1">
      <alignment vertical="center"/>
      <protection/>
    </xf>
    <xf numFmtId="0" fontId="124" fillId="0" borderId="0" xfId="60" applyFont="1" applyAlignment="1">
      <alignment horizontal="left" vertical="center"/>
      <protection/>
    </xf>
    <xf numFmtId="0" fontId="124" fillId="0" borderId="0" xfId="60" applyFont="1" applyAlignment="1">
      <alignment vertical="center"/>
      <protection/>
    </xf>
    <xf numFmtId="0" fontId="11" fillId="0" borderId="0" xfId="0" applyFont="1" applyBorder="1" applyAlignment="1">
      <alignment/>
    </xf>
    <xf numFmtId="0" fontId="14" fillId="0" borderId="0" xfId="0" applyFont="1" applyBorder="1" applyAlignment="1">
      <alignment/>
    </xf>
    <xf numFmtId="0" fontId="6" fillId="0" borderId="0" xfId="0" applyFont="1" applyBorder="1" applyAlignment="1">
      <alignment/>
    </xf>
    <xf numFmtId="0" fontId="6" fillId="0" borderId="0" xfId="0" applyFont="1" applyBorder="1" applyAlignment="1">
      <alignment horizontal="left"/>
    </xf>
    <xf numFmtId="1" fontId="0" fillId="33" borderId="15" xfId="0" applyNumberFormat="1" applyFont="1" applyFill="1" applyBorder="1" applyAlignment="1">
      <alignment/>
    </xf>
    <xf numFmtId="0" fontId="0" fillId="33" borderId="19" xfId="0" applyFont="1" applyFill="1" applyBorder="1" applyAlignment="1">
      <alignment/>
    </xf>
    <xf numFmtId="0" fontId="0" fillId="33" borderId="14" xfId="0" applyFont="1" applyFill="1" applyBorder="1" applyAlignment="1">
      <alignment/>
    </xf>
    <xf numFmtId="0" fontId="14" fillId="0" borderId="16" xfId="0" applyFont="1" applyBorder="1" applyAlignment="1">
      <alignment/>
    </xf>
    <xf numFmtId="0" fontId="24" fillId="0" borderId="0" xfId="0" applyFont="1" applyBorder="1" applyAlignment="1">
      <alignment/>
    </xf>
    <xf numFmtId="0" fontId="57" fillId="0" borderId="0" xfId="0" applyFont="1" applyBorder="1" applyAlignment="1">
      <alignment/>
    </xf>
    <xf numFmtId="0" fontId="6" fillId="0" borderId="0" xfId="58" applyFont="1">
      <alignment/>
      <protection/>
    </xf>
    <xf numFmtId="0" fontId="0" fillId="33" borderId="17" xfId="0" applyFont="1" applyFill="1" applyBorder="1" applyAlignment="1">
      <alignment/>
    </xf>
    <xf numFmtId="1" fontId="2" fillId="33" borderId="11" xfId="0" applyNumberFormat="1" applyFont="1" applyFill="1" applyBorder="1" applyAlignment="1">
      <alignment/>
    </xf>
    <xf numFmtId="0" fontId="2" fillId="0" borderId="0" xfId="0" applyFont="1" applyBorder="1" applyAlignment="1">
      <alignment horizontal="left"/>
    </xf>
    <xf numFmtId="1" fontId="6" fillId="0" borderId="0" xfId="0" applyNumberFormat="1" applyFont="1" applyBorder="1" applyAlignment="1">
      <alignment horizontal="left"/>
    </xf>
    <xf numFmtId="0" fontId="6" fillId="0" borderId="0" xfId="0" applyFont="1" applyBorder="1" applyAlignment="1">
      <alignment horizontal="center"/>
    </xf>
    <xf numFmtId="1" fontId="0" fillId="33" borderId="17" xfId="0" applyNumberFormat="1" applyFont="1" applyFill="1" applyBorder="1" applyAlignment="1">
      <alignment/>
    </xf>
    <xf numFmtId="1" fontId="2" fillId="33" borderId="14" xfId="0" applyNumberFormat="1" applyFont="1" applyFill="1" applyBorder="1" applyAlignment="1">
      <alignment/>
    </xf>
    <xf numFmtId="0" fontId="2" fillId="33" borderId="15" xfId="0" applyFont="1" applyFill="1" applyBorder="1" applyAlignment="1">
      <alignment/>
    </xf>
    <xf numFmtId="2" fontId="6" fillId="0" borderId="0" xfId="0" applyNumberFormat="1" applyFont="1" applyAlignment="1">
      <alignment/>
    </xf>
    <xf numFmtId="0" fontId="5" fillId="0" borderId="16" xfId="0" applyFont="1" applyBorder="1" applyAlignment="1">
      <alignment vertical="top" wrapText="1"/>
    </xf>
    <xf numFmtId="2" fontId="122" fillId="33" borderId="14" xfId="0" applyNumberFormat="1" applyFont="1" applyFill="1" applyBorder="1" applyAlignment="1">
      <alignment/>
    </xf>
    <xf numFmtId="181" fontId="0" fillId="33" borderId="14" xfId="0" applyNumberFormat="1" applyFont="1" applyFill="1" applyBorder="1" applyAlignment="1">
      <alignment/>
    </xf>
    <xf numFmtId="0" fontId="6" fillId="0" borderId="23" xfId="0" applyFont="1" applyBorder="1" applyAlignment="1">
      <alignment vertical="top" wrapText="1"/>
    </xf>
    <xf numFmtId="0" fontId="12" fillId="0" borderId="0" xfId="0" applyFont="1" applyFill="1" applyBorder="1" applyAlignment="1">
      <alignment horizontal="left"/>
    </xf>
    <xf numFmtId="2" fontId="12" fillId="0" borderId="0" xfId="0" applyNumberFormat="1" applyFont="1" applyBorder="1" applyAlignment="1">
      <alignment/>
    </xf>
    <xf numFmtId="2" fontId="11" fillId="33" borderId="11" xfId="57" applyNumberFormat="1" applyFont="1" applyFill="1" applyBorder="1" applyAlignment="1">
      <alignment/>
      <protection/>
    </xf>
    <xf numFmtId="2" fontId="11" fillId="33" borderId="11" xfId="57" applyNumberFormat="1" applyFont="1" applyFill="1" applyBorder="1" applyAlignment="1">
      <alignment horizontal="right"/>
      <protection/>
    </xf>
    <xf numFmtId="0" fontId="8" fillId="33" borderId="0" xfId="57" applyFont="1" applyFill="1">
      <alignment/>
      <protection/>
    </xf>
    <xf numFmtId="0" fontId="0" fillId="33" borderId="10" xfId="0" applyFill="1" applyBorder="1" applyAlignment="1">
      <alignment horizontal="center"/>
    </xf>
    <xf numFmtId="2" fontId="6" fillId="33" borderId="11" xfId="57" applyNumberFormat="1" applyFont="1" applyFill="1" applyBorder="1" applyAlignment="1">
      <alignment/>
      <protection/>
    </xf>
    <xf numFmtId="2" fontId="6" fillId="33" borderId="11" xfId="57" applyNumberFormat="1" applyFont="1" applyFill="1" applyBorder="1" applyAlignment="1">
      <alignment horizontal="right"/>
      <protection/>
    </xf>
    <xf numFmtId="0" fontId="2" fillId="33" borderId="0" xfId="57" applyFont="1" applyFill="1" applyBorder="1">
      <alignment/>
      <protection/>
    </xf>
    <xf numFmtId="0" fontId="2" fillId="33" borderId="11" xfId="57" applyFont="1" applyFill="1" applyBorder="1">
      <alignment/>
      <protection/>
    </xf>
    <xf numFmtId="2" fontId="6" fillId="0" borderId="0" xfId="0" applyNumberFormat="1" applyFont="1" applyAlignment="1">
      <alignment vertical="top" wrapText="1"/>
    </xf>
    <xf numFmtId="0" fontId="6" fillId="0" borderId="0" xfId="0" applyFont="1" applyBorder="1" applyAlignment="1">
      <alignment vertical="top" wrapText="1"/>
    </xf>
    <xf numFmtId="2" fontId="6" fillId="0" borderId="0" xfId="57" applyNumberFormat="1" applyFont="1">
      <alignment/>
      <protection/>
    </xf>
    <xf numFmtId="0" fontId="6" fillId="0" borderId="0" xfId="57" applyFont="1" applyAlignment="1">
      <alignment/>
      <protection/>
    </xf>
    <xf numFmtId="0" fontId="6" fillId="0" borderId="0" xfId="0" applyFont="1" applyAlignment="1">
      <alignment horizontal="center" vertical="top" wrapText="1"/>
    </xf>
    <xf numFmtId="0" fontId="6" fillId="0" borderId="23" xfId="0" applyFont="1" applyBorder="1" applyAlignment="1">
      <alignment/>
    </xf>
    <xf numFmtId="0" fontId="0" fillId="0" borderId="0" xfId="0" applyFont="1" applyBorder="1" applyAlignment="1">
      <alignment/>
    </xf>
    <xf numFmtId="0" fontId="6" fillId="0" borderId="0" xfId="0" applyFont="1" applyAlignment="1">
      <alignment horizontal="left" vertical="top"/>
    </xf>
    <xf numFmtId="2" fontId="0" fillId="33" borderId="11" xfId="0" applyNumberFormat="1" applyFill="1" applyBorder="1" applyAlignment="1">
      <alignment/>
    </xf>
    <xf numFmtId="0" fontId="14" fillId="0" borderId="11" xfId="0" applyFont="1" applyBorder="1" applyAlignment="1">
      <alignment horizontal="left" vertical="top" wrapText="1"/>
    </xf>
    <xf numFmtId="0" fontId="12" fillId="33" borderId="0" xfId="0" applyFont="1" applyFill="1" applyBorder="1" applyAlignment="1">
      <alignment vertical="top" wrapText="1"/>
    </xf>
    <xf numFmtId="2" fontId="11" fillId="33" borderId="11" xfId="0" applyNumberFormat="1" applyFont="1" applyFill="1" applyBorder="1" applyAlignment="1">
      <alignment/>
    </xf>
    <xf numFmtId="1" fontId="11" fillId="33" borderId="11" xfId="0" applyNumberFormat="1" applyFont="1" applyFill="1" applyBorder="1" applyAlignment="1">
      <alignment/>
    </xf>
    <xf numFmtId="0" fontId="6" fillId="0" borderId="0" xfId="57" applyFont="1" applyAlignment="1">
      <alignment horizontal="center" vertical="top" wrapText="1"/>
      <protection/>
    </xf>
    <xf numFmtId="0" fontId="6" fillId="0" borderId="0" xfId="57" applyFont="1" applyBorder="1" applyAlignment="1">
      <alignment vertical="top" wrapText="1"/>
      <protection/>
    </xf>
    <xf numFmtId="0" fontId="6" fillId="0" borderId="0" xfId="58" applyFont="1" applyAlignment="1">
      <alignment vertical="top" wrapText="1"/>
      <protection/>
    </xf>
    <xf numFmtId="0" fontId="6" fillId="0" borderId="0" xfId="57" applyFont="1" applyAlignment="1">
      <alignment vertical="top" wrapText="1"/>
      <protection/>
    </xf>
    <xf numFmtId="0" fontId="6" fillId="0" borderId="0" xfId="58" applyFont="1" applyAlignment="1">
      <alignment/>
      <protection/>
    </xf>
    <xf numFmtId="0" fontId="14" fillId="0" borderId="0" xfId="57" applyFont="1" applyAlignment="1">
      <alignment/>
      <protection/>
    </xf>
    <xf numFmtId="0" fontId="14" fillId="0" borderId="16" xfId="57" applyFont="1" applyBorder="1" applyAlignment="1">
      <alignment/>
      <protection/>
    </xf>
    <xf numFmtId="2" fontId="0" fillId="33" borderId="11" xfId="0" applyNumberFormat="1" applyFill="1" applyBorder="1" applyAlignment="1">
      <alignment horizontal="right"/>
    </xf>
    <xf numFmtId="0" fontId="0" fillId="33" borderId="11" xfId="0" applyFont="1" applyFill="1" applyBorder="1" applyAlignment="1">
      <alignment horizontal="right"/>
    </xf>
    <xf numFmtId="2" fontId="0" fillId="33" borderId="11" xfId="0" applyNumberFormat="1" applyFont="1" applyFill="1" applyBorder="1" applyAlignment="1">
      <alignment horizontal="right"/>
    </xf>
    <xf numFmtId="1" fontId="0" fillId="33" borderId="11" xfId="0" applyNumberFormat="1" applyFont="1" applyFill="1" applyBorder="1" applyAlignment="1">
      <alignment horizontal="right"/>
    </xf>
    <xf numFmtId="1" fontId="11" fillId="0" borderId="0" xfId="0" applyNumberFormat="1" applyFont="1" applyBorder="1" applyAlignment="1">
      <alignment/>
    </xf>
    <xf numFmtId="0" fontId="11" fillId="0" borderId="23" xfId="0" applyFont="1" applyBorder="1" applyAlignment="1">
      <alignment/>
    </xf>
    <xf numFmtId="0" fontId="11" fillId="0" borderId="0" xfId="0" applyFont="1" applyBorder="1" applyAlignment="1">
      <alignment/>
    </xf>
    <xf numFmtId="0" fontId="6" fillId="0" borderId="23" xfId="57" applyFont="1" applyBorder="1">
      <alignment/>
      <protection/>
    </xf>
    <xf numFmtId="0" fontId="6" fillId="0" borderId="0" xfId="60" applyFont="1" applyBorder="1" applyAlignment="1">
      <alignment horizontal="center"/>
      <protection/>
    </xf>
    <xf numFmtId="0" fontId="11" fillId="0" borderId="0" xfId="60" applyFont="1" applyBorder="1">
      <alignment/>
      <protection/>
    </xf>
    <xf numFmtId="0" fontId="6" fillId="0" borderId="0" xfId="0" applyFont="1" applyAlignment="1">
      <alignment horizontal="left" wrapText="1"/>
    </xf>
    <xf numFmtId="0" fontId="11" fillId="0" borderId="0" xfId="60" applyFont="1" applyAlignment="1">
      <alignment horizontal="left"/>
      <protection/>
    </xf>
    <xf numFmtId="0" fontId="5" fillId="0" borderId="23" xfId="57" applyFont="1" applyBorder="1">
      <alignment/>
      <protection/>
    </xf>
    <xf numFmtId="0" fontId="6" fillId="0" borderId="0" xfId="57" applyFont="1" applyBorder="1">
      <alignment/>
      <protection/>
    </xf>
    <xf numFmtId="0" fontId="11" fillId="0" borderId="0" xfId="0" applyFont="1" applyFill="1" applyAlignment="1">
      <alignment/>
    </xf>
    <xf numFmtId="0" fontId="11" fillId="0" borderId="23" xfId="0" applyFont="1" applyBorder="1" applyAlignment="1">
      <alignment/>
    </xf>
    <xf numFmtId="0" fontId="127" fillId="0" borderId="0" xfId="57" applyFont="1" applyBorder="1" applyAlignment="1">
      <alignment vertical="top"/>
      <protection/>
    </xf>
    <xf numFmtId="0" fontId="124" fillId="0" borderId="0" xfId="57" applyFont="1" applyBorder="1" applyAlignment="1">
      <alignment horizontal="left" vertical="top" wrapText="1"/>
      <protection/>
    </xf>
    <xf numFmtId="0" fontId="127" fillId="0" borderId="0" xfId="57" applyFont="1">
      <alignment/>
      <protection/>
    </xf>
    <xf numFmtId="0" fontId="127" fillId="0" borderId="0" xfId="57" applyFont="1" applyBorder="1">
      <alignment/>
      <protection/>
    </xf>
    <xf numFmtId="0" fontId="58" fillId="0" borderId="23" xfId="0" applyFont="1" applyBorder="1" applyAlignment="1">
      <alignment/>
    </xf>
    <xf numFmtId="0" fontId="59" fillId="0" borderId="0" xfId="57" applyFont="1">
      <alignment/>
      <protection/>
    </xf>
    <xf numFmtId="0" fontId="6" fillId="0" borderId="23" xfId="0" applyFont="1" applyBorder="1" applyAlignment="1">
      <alignment/>
    </xf>
    <xf numFmtId="0" fontId="6" fillId="0" borderId="23" xfId="61" applyFont="1" applyBorder="1">
      <alignment/>
      <protection/>
    </xf>
    <xf numFmtId="0" fontId="11" fillId="0" borderId="0" xfId="61" applyFont="1" applyAlignment="1">
      <alignment horizontal="left"/>
      <protection/>
    </xf>
    <xf numFmtId="0" fontId="11" fillId="0" borderId="0" xfId="61" applyFont="1">
      <alignment/>
      <protection/>
    </xf>
    <xf numFmtId="0" fontId="6" fillId="0" borderId="0" xfId="60" applyFont="1" applyBorder="1">
      <alignment/>
      <protection/>
    </xf>
    <xf numFmtId="0" fontId="6" fillId="0" borderId="23" xfId="60" applyFont="1" applyBorder="1">
      <alignment/>
      <protection/>
    </xf>
    <xf numFmtId="0" fontId="6" fillId="0" borderId="0" xfId="60" applyFont="1" applyAlignment="1">
      <alignment horizontal="right" vertical="top" wrapText="1"/>
      <protection/>
    </xf>
    <xf numFmtId="0" fontId="6" fillId="0" borderId="0" xfId="60" applyFont="1" applyAlignment="1">
      <alignment/>
      <protection/>
    </xf>
    <xf numFmtId="0" fontId="6" fillId="33" borderId="0" xfId="0" applyFont="1" applyFill="1" applyBorder="1" applyAlignment="1">
      <alignment/>
    </xf>
    <xf numFmtId="2" fontId="11" fillId="33" borderId="0" xfId="0" applyNumberFormat="1" applyFont="1" applyFill="1" applyBorder="1" applyAlignment="1">
      <alignment/>
    </xf>
    <xf numFmtId="0" fontId="11" fillId="33" borderId="0" xfId="0" applyFont="1" applyFill="1" applyBorder="1" applyAlignment="1">
      <alignment/>
    </xf>
    <xf numFmtId="0" fontId="6" fillId="33" borderId="0" xfId="0" applyFont="1" applyFill="1" applyAlignment="1">
      <alignment/>
    </xf>
    <xf numFmtId="0" fontId="5" fillId="0" borderId="16" xfId="60" applyFont="1" applyBorder="1">
      <alignment/>
      <protection/>
    </xf>
    <xf numFmtId="2" fontId="0" fillId="0" borderId="0" xfId="0" applyNumberFormat="1" applyBorder="1" applyAlignment="1">
      <alignment/>
    </xf>
    <xf numFmtId="0" fontId="0" fillId="33" borderId="0" xfId="60" applyFill="1" applyBorder="1" applyAlignment="1">
      <alignment horizontal="left"/>
      <protection/>
    </xf>
    <xf numFmtId="0" fontId="121" fillId="0" borderId="0" xfId="0" applyFont="1" applyAlignment="1">
      <alignment/>
    </xf>
    <xf numFmtId="2" fontId="11" fillId="0" borderId="0" xfId="0" applyNumberFormat="1" applyFont="1" applyFill="1" applyBorder="1" applyAlignment="1">
      <alignment/>
    </xf>
    <xf numFmtId="0" fontId="2" fillId="0" borderId="0" xfId="59" applyFont="1">
      <alignment/>
      <protection/>
    </xf>
    <xf numFmtId="0" fontId="60" fillId="0" borderId="0" xfId="0" applyFont="1" applyAlignment="1">
      <alignment vertical="top" wrapText="1"/>
    </xf>
    <xf numFmtId="0" fontId="0" fillId="33" borderId="0" xfId="60" applyFill="1" applyBorder="1">
      <alignment/>
      <protection/>
    </xf>
    <xf numFmtId="0" fontId="2" fillId="33" borderId="11" xfId="0" applyFont="1" applyFill="1" applyBorder="1" applyAlignment="1">
      <alignment horizontal="center" vertical="top" wrapText="1"/>
    </xf>
    <xf numFmtId="0" fontId="33" fillId="33" borderId="11" xfId="0" applyFont="1" applyFill="1" applyBorder="1" applyAlignment="1" quotePrefix="1">
      <alignment horizontal="right" vertical="top" wrapText="1"/>
    </xf>
    <xf numFmtId="0" fontId="2" fillId="33" borderId="11" xfId="0" applyFont="1" applyFill="1" applyBorder="1" applyAlignment="1">
      <alignment vertical="center" wrapText="1"/>
    </xf>
    <xf numFmtId="0" fontId="2" fillId="33" borderId="11" xfId="0" applyFont="1" applyFill="1" applyBorder="1" applyAlignment="1">
      <alignment horizontal="right" vertical="top" wrapText="1"/>
    </xf>
    <xf numFmtId="0" fontId="112" fillId="33" borderId="0" xfId="0" applyFont="1" applyFill="1" applyAlignment="1">
      <alignment horizontal="center"/>
    </xf>
    <xf numFmtId="0" fontId="93" fillId="33" borderId="11" xfId="57" applyFill="1" applyBorder="1">
      <alignment/>
      <protection/>
    </xf>
    <xf numFmtId="2" fontId="93" fillId="33" borderId="11" xfId="57" applyNumberFormat="1" applyFill="1" applyBorder="1">
      <alignment/>
      <protection/>
    </xf>
    <xf numFmtId="0" fontId="93" fillId="33" borderId="0" xfId="57" applyFill="1">
      <alignment/>
      <protection/>
    </xf>
    <xf numFmtId="0" fontId="0" fillId="33" borderId="11" xfId="0" applyFont="1" applyFill="1" applyBorder="1" applyAlignment="1">
      <alignment horizontal="center"/>
    </xf>
    <xf numFmtId="0" fontId="60" fillId="33" borderId="11" xfId="57" applyFont="1" applyFill="1" applyBorder="1">
      <alignment/>
      <protection/>
    </xf>
    <xf numFmtId="2" fontId="60" fillId="33" borderId="11" xfId="57" applyNumberFormat="1" applyFont="1" applyFill="1" applyBorder="1">
      <alignment/>
      <protection/>
    </xf>
    <xf numFmtId="0" fontId="60" fillId="33" borderId="0" xfId="57" applyFont="1" applyFill="1">
      <alignment/>
      <protection/>
    </xf>
    <xf numFmtId="1" fontId="2" fillId="0" borderId="0" xfId="57" applyNumberFormat="1" applyFont="1" applyBorder="1">
      <alignment/>
      <protection/>
    </xf>
    <xf numFmtId="0" fontId="93" fillId="33" borderId="11" xfId="57" applyFont="1" applyFill="1" applyBorder="1" applyAlignment="1">
      <alignment horizontal="right"/>
      <protection/>
    </xf>
    <xf numFmtId="0" fontId="93" fillId="33" borderId="11" xfId="57" applyFill="1" applyBorder="1" applyAlignment="1">
      <alignment horizontal="right"/>
      <protection/>
    </xf>
    <xf numFmtId="0" fontId="93" fillId="33" borderId="0" xfId="57" applyFill="1" applyBorder="1">
      <alignment/>
      <protection/>
    </xf>
    <xf numFmtId="0" fontId="0" fillId="33" borderId="11" xfId="0" applyFont="1" applyFill="1" applyBorder="1" applyAlignment="1">
      <alignment horizontal="center"/>
    </xf>
    <xf numFmtId="0" fontId="0" fillId="33" borderId="11" xfId="0" applyFont="1" applyFill="1" applyBorder="1" applyAlignment="1">
      <alignment horizontal="left" wrapText="1"/>
    </xf>
    <xf numFmtId="0" fontId="35" fillId="33" borderId="11" xfId="0" applyFont="1" applyFill="1" applyBorder="1" applyAlignment="1" quotePrefix="1">
      <alignment horizontal="right" vertical="top" wrapText="1"/>
    </xf>
    <xf numFmtId="0" fontId="35" fillId="33" borderId="14" xfId="0" applyFont="1" applyFill="1" applyBorder="1" applyAlignment="1" quotePrefix="1">
      <alignment horizontal="right" vertical="top" wrapText="1"/>
    </xf>
    <xf numFmtId="0" fontId="112" fillId="33" borderId="11" xfId="0" applyFont="1" applyFill="1" applyBorder="1" applyAlignment="1">
      <alignment horizontal="right"/>
    </xf>
    <xf numFmtId="0" fontId="0" fillId="33" borderId="14" xfId="0" applyFill="1" applyBorder="1" applyAlignment="1">
      <alignment horizontal="right"/>
    </xf>
    <xf numFmtId="0" fontId="0" fillId="33" borderId="20" xfId="0" applyFill="1" applyBorder="1" applyAlignment="1">
      <alignment horizontal="right"/>
    </xf>
    <xf numFmtId="0" fontId="93" fillId="33" borderId="24" xfId="0" applyNumberFormat="1" applyFont="1" applyFill="1" applyBorder="1" applyAlignment="1">
      <alignment/>
    </xf>
    <xf numFmtId="0" fontId="2" fillId="33" borderId="11" xfId="57" applyFont="1" applyFill="1" applyBorder="1" applyAlignment="1">
      <alignment/>
      <protection/>
    </xf>
    <xf numFmtId="0" fontId="2" fillId="33" borderId="0" xfId="57" applyFont="1" applyFill="1">
      <alignment/>
      <protection/>
    </xf>
    <xf numFmtId="0" fontId="0" fillId="33" borderId="11" xfId="57" applyFont="1" applyFill="1" applyBorder="1" applyAlignment="1">
      <alignment/>
      <protection/>
    </xf>
    <xf numFmtId="0" fontId="0" fillId="33" borderId="11" xfId="57" applyFont="1" applyFill="1" applyBorder="1">
      <alignment/>
      <protection/>
    </xf>
    <xf numFmtId="0" fontId="2" fillId="33" borderId="11" xfId="57" applyFont="1" applyFill="1" applyBorder="1" applyAlignment="1">
      <alignment vertical="top" wrapText="1"/>
      <protection/>
    </xf>
    <xf numFmtId="0" fontId="60" fillId="33" borderId="24" xfId="0" applyNumberFormat="1" applyFont="1" applyFill="1" applyBorder="1" applyAlignment="1">
      <alignment/>
    </xf>
    <xf numFmtId="0" fontId="93" fillId="33" borderId="25" xfId="0" applyNumberFormat="1" applyFont="1" applyFill="1" applyBorder="1" applyAlignment="1">
      <alignment/>
    </xf>
    <xf numFmtId="0" fontId="2" fillId="33" borderId="11" xfId="0" applyFont="1" applyFill="1" applyBorder="1" applyAlignment="1">
      <alignment horizontal="center" vertical="top" wrapText="1"/>
    </xf>
    <xf numFmtId="0" fontId="2" fillId="0" borderId="11" xfId="0" applyFont="1" applyBorder="1" applyAlignment="1">
      <alignment horizontal="center" vertical="center" wrapText="1"/>
    </xf>
    <xf numFmtId="0" fontId="0" fillId="33" borderId="11" xfId="0" applyFont="1" applyFill="1" applyBorder="1" applyAlignment="1">
      <alignment horizontal="center"/>
    </xf>
    <xf numFmtId="2" fontId="2" fillId="0" borderId="14" xfId="0" applyNumberFormat="1" applyFont="1" applyBorder="1" applyAlignment="1">
      <alignment/>
    </xf>
    <xf numFmtId="2" fontId="0" fillId="33" borderId="0" xfId="57" applyNumberFormat="1" applyFont="1" applyFill="1">
      <alignment/>
      <protection/>
    </xf>
    <xf numFmtId="2" fontId="8" fillId="33" borderId="0" xfId="57" applyNumberFormat="1" applyFont="1" applyFill="1">
      <alignment/>
      <protection/>
    </xf>
    <xf numFmtId="2" fontId="0" fillId="33" borderId="0" xfId="57" applyNumberFormat="1" applyFont="1" applyFill="1" applyBorder="1">
      <alignment/>
      <protection/>
    </xf>
    <xf numFmtId="2" fontId="6" fillId="33" borderId="0" xfId="57" applyNumberFormat="1" applyFont="1" applyFill="1" applyBorder="1" applyAlignment="1">
      <alignment/>
      <protection/>
    </xf>
    <xf numFmtId="2" fontId="11" fillId="33" borderId="14" xfId="57" applyNumberFormat="1" applyFont="1" applyFill="1" applyBorder="1" applyAlignment="1">
      <alignment horizontal="right"/>
      <protection/>
    </xf>
    <xf numFmtId="179" fontId="2" fillId="0" borderId="11" xfId="0" applyNumberFormat="1" applyFont="1" applyBorder="1" applyAlignment="1">
      <alignment/>
    </xf>
    <xf numFmtId="0" fontId="58" fillId="0" borderId="0" xfId="0" applyFont="1" applyAlignment="1">
      <alignment/>
    </xf>
    <xf numFmtId="0" fontId="0" fillId="0" borderId="11" xfId="57" applyFont="1" applyBorder="1" applyAlignment="1">
      <alignment vertical="top" wrapText="1"/>
      <protection/>
    </xf>
    <xf numFmtId="0" fontId="127" fillId="33" borderId="14" xfId="57" applyFont="1" applyFill="1" applyBorder="1" applyAlignment="1">
      <alignment/>
      <protection/>
    </xf>
    <xf numFmtId="0" fontId="127" fillId="33" borderId="18" xfId="57" applyFont="1" applyFill="1" applyBorder="1" applyAlignment="1">
      <alignment/>
      <protection/>
    </xf>
    <xf numFmtId="0" fontId="127" fillId="33" borderId="15" xfId="57" applyFont="1" applyFill="1" applyBorder="1" applyAlignment="1">
      <alignment/>
      <protection/>
    </xf>
    <xf numFmtId="0" fontId="127" fillId="33" borderId="11" xfId="57" applyFont="1" applyFill="1" applyBorder="1" applyAlignment="1">
      <alignment/>
      <protection/>
    </xf>
    <xf numFmtId="0" fontId="127" fillId="33" borderId="0" xfId="57" applyFont="1" applyFill="1" applyBorder="1" applyAlignment="1">
      <alignment/>
      <protection/>
    </xf>
    <xf numFmtId="0" fontId="14" fillId="0" borderId="11" xfId="0" applyFont="1" applyBorder="1" applyAlignment="1">
      <alignment/>
    </xf>
    <xf numFmtId="0" fontId="14" fillId="0" borderId="11" xfId="0" applyFont="1" applyFill="1" applyBorder="1" applyAlignment="1">
      <alignment/>
    </xf>
    <xf numFmtId="0" fontId="14" fillId="0" borderId="18" xfId="0" applyFont="1" applyFill="1" applyBorder="1" applyAlignment="1">
      <alignment/>
    </xf>
    <xf numFmtId="0" fontId="14" fillId="0" borderId="15" xfId="0" applyFont="1" applyFill="1" applyBorder="1" applyAlignment="1">
      <alignment/>
    </xf>
    <xf numFmtId="0" fontId="14" fillId="0" borderId="0" xfId="0" applyFont="1" applyBorder="1" applyAlignment="1">
      <alignment horizontal="left" vertical="top" wrapText="1"/>
    </xf>
    <xf numFmtId="0" fontId="14" fillId="0" borderId="0" xfId="0" applyFont="1" applyBorder="1" applyAlignment="1">
      <alignment/>
    </xf>
    <xf numFmtId="0" fontId="14" fillId="0" borderId="0" xfId="0" applyFont="1" applyFill="1" applyBorder="1" applyAlignment="1">
      <alignment/>
    </xf>
    <xf numFmtId="0" fontId="14" fillId="0" borderId="11" xfId="0" applyFont="1" applyBorder="1" applyAlignment="1">
      <alignment horizontal="left" wrapText="1"/>
    </xf>
    <xf numFmtId="0" fontId="0" fillId="0" borderId="0" xfId="0" applyFont="1" applyAlignment="1">
      <alignment vertical="top" wrapText="1"/>
    </xf>
    <xf numFmtId="2" fontId="0" fillId="0" borderId="11" xfId="0" applyNumberFormat="1" applyFont="1" applyBorder="1" applyAlignment="1">
      <alignment horizontal="right" vertical="center"/>
    </xf>
    <xf numFmtId="0" fontId="0" fillId="0" borderId="11" xfId="0" applyFont="1" applyBorder="1" applyAlignment="1">
      <alignment vertical="top" wrapText="1"/>
    </xf>
    <xf numFmtId="2" fontId="0" fillId="0" borderId="11" xfId="0" applyNumberFormat="1" applyFont="1" applyBorder="1" applyAlignment="1">
      <alignment horizontal="right" vertical="center" wrapText="1"/>
    </xf>
    <xf numFmtId="2" fontId="2" fillId="0" borderId="11" xfId="0" applyNumberFormat="1" applyFont="1" applyBorder="1" applyAlignment="1">
      <alignment horizontal="center" vertical="top" wrapText="1"/>
    </xf>
    <xf numFmtId="0" fontId="0" fillId="0" borderId="11" xfId="0" applyFont="1" applyBorder="1" applyAlignment="1">
      <alignment horizontal="center" vertical="top" wrapText="1"/>
    </xf>
    <xf numFmtId="2" fontId="2" fillId="0" borderId="11" xfId="0" applyNumberFormat="1" applyFont="1" applyBorder="1" applyAlignment="1">
      <alignment horizontal="right" vertical="top" wrapText="1"/>
    </xf>
    <xf numFmtId="2" fontId="0" fillId="0" borderId="11" xfId="0" applyNumberFormat="1" applyFont="1" applyBorder="1" applyAlignment="1">
      <alignment horizontal="center" vertical="center" wrapText="1"/>
    </xf>
    <xf numFmtId="2" fontId="0" fillId="0" borderId="0" xfId="0" applyNumberFormat="1" applyFont="1" applyAlignment="1">
      <alignment/>
    </xf>
    <xf numFmtId="2" fontId="0" fillId="0" borderId="11" xfId="0" applyNumberFormat="1" applyFont="1" applyBorder="1" applyAlignment="1">
      <alignment vertical="top" wrapText="1"/>
    </xf>
    <xf numFmtId="2" fontId="2" fillId="0" borderId="11" xfId="0" applyNumberFormat="1" applyFont="1" applyBorder="1" applyAlignment="1">
      <alignment horizontal="center" vertical="center"/>
    </xf>
    <xf numFmtId="1" fontId="45" fillId="0" borderId="0" xfId="0" applyNumberFormat="1" applyFont="1" applyBorder="1" applyAlignment="1">
      <alignment horizontal="left"/>
    </xf>
    <xf numFmtId="0" fontId="2" fillId="33" borderId="19" xfId="0" applyFont="1" applyFill="1" applyBorder="1" applyAlignment="1">
      <alignment/>
    </xf>
    <xf numFmtId="9" fontId="0" fillId="0" borderId="0" xfId="67" applyFont="1" applyBorder="1" applyAlignment="1">
      <alignment/>
    </xf>
    <xf numFmtId="9" fontId="0" fillId="0" borderId="0" xfId="67" applyFont="1" applyAlignment="1">
      <alignment/>
    </xf>
    <xf numFmtId="1" fontId="2" fillId="0" borderId="0" xfId="0" applyNumberFormat="1" applyFont="1" applyBorder="1" applyAlignment="1">
      <alignment/>
    </xf>
    <xf numFmtId="9" fontId="2" fillId="33" borderId="0" xfId="67" applyFont="1" applyFill="1" applyAlignment="1">
      <alignment/>
    </xf>
    <xf numFmtId="9" fontId="6" fillId="0" borderId="0" xfId="67" applyFont="1" applyFill="1" applyBorder="1" applyAlignment="1">
      <alignment horizontal="left"/>
    </xf>
    <xf numFmtId="0" fontId="14" fillId="0" borderId="0" xfId="0" applyFont="1" applyAlignment="1">
      <alignment horizontal="center"/>
    </xf>
    <xf numFmtId="0" fontId="40" fillId="0" borderId="0" xfId="0" applyFont="1" applyAlignment="1">
      <alignment horizontal="center" wrapText="1"/>
    </xf>
    <xf numFmtId="0" fontId="12" fillId="0" borderId="0" xfId="0" applyFont="1" applyBorder="1" applyAlignment="1">
      <alignment horizontal="left"/>
    </xf>
    <xf numFmtId="0" fontId="6" fillId="0" borderId="0" xfId="0" applyFont="1" applyAlignment="1">
      <alignment horizontal="left" vertical="top" wrapText="1"/>
    </xf>
    <xf numFmtId="0" fontId="6" fillId="0" borderId="0" xfId="0" applyFont="1" applyAlignment="1">
      <alignment horizontal="center" vertical="top"/>
    </xf>
    <xf numFmtId="0" fontId="6" fillId="0" borderId="0" xfId="0" applyFont="1" applyAlignment="1">
      <alignment horizontal="left"/>
    </xf>
    <xf numFmtId="0" fontId="2" fillId="33" borderId="14" xfId="0" applyFont="1" applyFill="1" applyBorder="1" applyAlignment="1">
      <alignment horizontal="center"/>
    </xf>
    <xf numFmtId="0" fontId="2" fillId="33" borderId="18" xfId="0" applyFont="1" applyFill="1" applyBorder="1" applyAlignment="1">
      <alignment horizontal="center"/>
    </xf>
    <xf numFmtId="0" fontId="2" fillId="33" borderId="15" xfId="0" applyFont="1" applyFill="1" applyBorder="1" applyAlignment="1">
      <alignment horizontal="center"/>
    </xf>
    <xf numFmtId="0" fontId="14" fillId="33" borderId="0" xfId="0" applyFont="1" applyFill="1" applyBorder="1" applyAlignment="1">
      <alignment horizontal="left" wrapText="1"/>
    </xf>
    <xf numFmtId="0" fontId="14" fillId="33" borderId="11" xfId="0" applyFont="1" applyFill="1" applyBorder="1" applyAlignment="1">
      <alignment horizontal="center"/>
    </xf>
    <xf numFmtId="0" fontId="14" fillId="33" borderId="11" xfId="0" applyFont="1" applyFill="1" applyBorder="1" applyAlignment="1">
      <alignment horizontal="center" wrapText="1"/>
    </xf>
    <xf numFmtId="0" fontId="0" fillId="33" borderId="14" xfId="0" applyFont="1" applyFill="1" applyBorder="1" applyAlignment="1">
      <alignment horizontal="left"/>
    </xf>
    <xf numFmtId="0" fontId="0" fillId="33" borderId="18" xfId="0" applyFont="1" applyFill="1" applyBorder="1" applyAlignment="1">
      <alignment horizontal="left"/>
    </xf>
    <xf numFmtId="0" fontId="0" fillId="33" borderId="15" xfId="0" applyFont="1" applyFill="1" applyBorder="1" applyAlignment="1">
      <alignment horizontal="left"/>
    </xf>
    <xf numFmtId="0" fontId="0" fillId="33" borderId="0" xfId="0" applyFont="1" applyFill="1" applyBorder="1" applyAlignment="1">
      <alignment horizontal="center"/>
    </xf>
    <xf numFmtId="0" fontId="2" fillId="33" borderId="11" xfId="0" applyFont="1" applyFill="1" applyBorder="1" applyAlignment="1">
      <alignment horizontal="center"/>
    </xf>
    <xf numFmtId="2" fontId="0" fillId="33" borderId="14" xfId="0" applyNumberFormat="1" applyFont="1" applyFill="1" applyBorder="1" applyAlignment="1">
      <alignment horizontal="center"/>
    </xf>
    <xf numFmtId="2" fontId="0" fillId="33" borderId="15" xfId="0" applyNumberFormat="1" applyFont="1" applyFill="1" applyBorder="1" applyAlignment="1">
      <alignment horizontal="center"/>
    </xf>
    <xf numFmtId="2" fontId="0" fillId="33" borderId="14" xfId="0" applyNumberFormat="1" applyFont="1" applyFill="1" applyBorder="1" applyAlignment="1">
      <alignment/>
    </xf>
    <xf numFmtId="2" fontId="0" fillId="33" borderId="15" xfId="0" applyNumberFormat="1" applyFont="1" applyFill="1" applyBorder="1" applyAlignment="1">
      <alignment/>
    </xf>
    <xf numFmtId="0" fontId="2" fillId="33" borderId="21" xfId="0" applyFont="1" applyFill="1" applyBorder="1" applyAlignment="1">
      <alignment horizontal="center" vertical="top"/>
    </xf>
    <xf numFmtId="0" fontId="2" fillId="33" borderId="22" xfId="0" applyFont="1" applyFill="1" applyBorder="1" applyAlignment="1">
      <alignment horizontal="center" vertical="top"/>
    </xf>
    <xf numFmtId="0" fontId="2" fillId="33" borderId="26" xfId="0" applyFont="1" applyFill="1" applyBorder="1" applyAlignment="1">
      <alignment horizontal="center" vertical="top"/>
    </xf>
    <xf numFmtId="0" fontId="2" fillId="33" borderId="17" xfId="0" applyFont="1" applyFill="1" applyBorder="1" applyAlignment="1">
      <alignment horizontal="center" vertical="top"/>
    </xf>
    <xf numFmtId="0" fontId="2" fillId="33" borderId="16" xfId="0" applyFont="1" applyFill="1" applyBorder="1" applyAlignment="1">
      <alignment horizontal="center" vertical="top"/>
    </xf>
    <xf numFmtId="0" fontId="2" fillId="33" borderId="27" xfId="0" applyFont="1" applyFill="1" applyBorder="1" applyAlignment="1">
      <alignment horizontal="center" vertical="top"/>
    </xf>
    <xf numFmtId="0" fontId="2" fillId="33" borderId="14" xfId="0" applyFont="1" applyFill="1" applyBorder="1" applyAlignment="1">
      <alignment horizontal="center" vertical="top" wrapText="1"/>
    </xf>
    <xf numFmtId="0" fontId="2" fillId="33" borderId="18" xfId="0" applyFont="1" applyFill="1" applyBorder="1" applyAlignment="1">
      <alignment horizontal="center" vertical="top" wrapText="1"/>
    </xf>
    <xf numFmtId="0" fontId="2" fillId="33" borderId="15" xfId="0" applyFont="1" applyFill="1" applyBorder="1" applyAlignment="1">
      <alignment horizontal="center" vertical="top" wrapText="1"/>
    </xf>
    <xf numFmtId="0" fontId="2" fillId="33" borderId="11" xfId="0" applyFont="1" applyFill="1" applyBorder="1" applyAlignment="1">
      <alignment horizontal="center" vertical="top" wrapText="1"/>
    </xf>
    <xf numFmtId="0" fontId="2" fillId="33" borderId="11" xfId="0" applyFont="1" applyFill="1" applyBorder="1" applyAlignment="1">
      <alignment horizontal="center" vertical="center"/>
    </xf>
    <xf numFmtId="0" fontId="2" fillId="0" borderId="0" xfId="0" applyFont="1" applyAlignment="1">
      <alignment horizontal="center"/>
    </xf>
    <xf numFmtId="0" fontId="13" fillId="0" borderId="0" xfId="0" applyFont="1" applyAlignment="1">
      <alignment horizontal="right"/>
    </xf>
    <xf numFmtId="0" fontId="6" fillId="0" borderId="0" xfId="0" applyFont="1" applyAlignment="1">
      <alignment horizontal="center"/>
    </xf>
    <xf numFmtId="0" fontId="5" fillId="0" borderId="0" xfId="0" applyFont="1" applyAlignment="1">
      <alignment horizontal="center"/>
    </xf>
    <xf numFmtId="0" fontId="2" fillId="0" borderId="0" xfId="0" applyFont="1" applyAlignment="1">
      <alignment horizontal="left"/>
    </xf>
    <xf numFmtId="0" fontId="2" fillId="33" borderId="11" xfId="0" applyFont="1" applyFill="1" applyBorder="1" applyAlignment="1">
      <alignment horizontal="center" vertical="top"/>
    </xf>
    <xf numFmtId="0" fontId="14" fillId="33" borderId="10" xfId="0" applyFont="1" applyFill="1" applyBorder="1" applyAlignment="1">
      <alignment horizontal="center" vertical="top" wrapText="1"/>
    </xf>
    <xf numFmtId="0" fontId="14" fillId="33" borderId="12" xfId="0" applyFont="1" applyFill="1" applyBorder="1" applyAlignment="1">
      <alignment horizontal="center" vertical="top" wrapText="1"/>
    </xf>
    <xf numFmtId="2" fontId="0" fillId="33" borderId="11" xfId="0" applyNumberFormat="1" applyFont="1" applyFill="1" applyBorder="1" applyAlignment="1">
      <alignment/>
    </xf>
    <xf numFmtId="2" fontId="2" fillId="33" borderId="11" xfId="0" applyNumberFormat="1" applyFont="1" applyFill="1" applyBorder="1" applyAlignment="1">
      <alignment horizontal="center"/>
    </xf>
    <xf numFmtId="0" fontId="0" fillId="33" borderId="11" xfId="0" applyFont="1" applyFill="1" applyBorder="1" applyAlignment="1">
      <alignment horizontal="left"/>
    </xf>
    <xf numFmtId="0" fontId="12" fillId="33" borderId="11" xfId="0" applyFont="1" applyFill="1" applyBorder="1" applyAlignment="1">
      <alignment horizontal="left"/>
    </xf>
    <xf numFmtId="0" fontId="0" fillId="33" borderId="11" xfId="0" applyFont="1" applyFill="1" applyBorder="1" applyAlignment="1">
      <alignment horizontal="center" vertical="center"/>
    </xf>
    <xf numFmtId="0" fontId="16" fillId="33" borderId="14" xfId="0" applyFont="1" applyFill="1" applyBorder="1" applyAlignment="1" quotePrefix="1">
      <alignment horizontal="center" vertical="top" wrapText="1"/>
    </xf>
    <xf numFmtId="0" fontId="16" fillId="33" borderId="15" xfId="0" applyFont="1" applyFill="1" applyBorder="1" applyAlignment="1" quotePrefix="1">
      <alignment horizontal="center" vertical="top" wrapText="1"/>
    </xf>
    <xf numFmtId="0" fontId="2" fillId="33" borderId="0" xfId="0" applyFont="1" applyFill="1" applyAlignment="1">
      <alignment horizontal="left" vertical="top" wrapText="1"/>
    </xf>
    <xf numFmtId="0" fontId="2" fillId="33" borderId="0" xfId="0" applyFont="1" applyFill="1" applyBorder="1" applyAlignment="1">
      <alignment horizontal="left"/>
    </xf>
    <xf numFmtId="0" fontId="2" fillId="33" borderId="14" xfId="0" applyFont="1" applyFill="1" applyBorder="1" applyAlignment="1">
      <alignment horizontal="center" wrapText="1"/>
    </xf>
    <xf numFmtId="0" fontId="2" fillId="33" borderId="15" xfId="0" applyFont="1" applyFill="1" applyBorder="1" applyAlignment="1">
      <alignment horizontal="center" wrapText="1"/>
    </xf>
    <xf numFmtId="0" fontId="2" fillId="33" borderId="11" xfId="0" applyFont="1" applyFill="1" applyBorder="1" applyAlignment="1">
      <alignment horizontal="center" wrapText="1"/>
    </xf>
    <xf numFmtId="0" fontId="2" fillId="33" borderId="20" xfId="0" applyFont="1" applyFill="1" applyBorder="1" applyAlignment="1">
      <alignment horizontal="left"/>
    </xf>
    <xf numFmtId="0" fontId="16" fillId="33" borderId="11" xfId="0" applyFont="1" applyFill="1" applyBorder="1" applyAlignment="1" quotePrefix="1">
      <alignment horizontal="center" vertical="top" wrapText="1"/>
    </xf>
    <xf numFmtId="0" fontId="2" fillId="33" borderId="14" xfId="0" applyFont="1" applyFill="1" applyBorder="1" applyAlignment="1">
      <alignment/>
    </xf>
    <xf numFmtId="0" fontId="2" fillId="33" borderId="18" xfId="0" applyFont="1" applyFill="1" applyBorder="1" applyAlignment="1">
      <alignment/>
    </xf>
    <xf numFmtId="0" fontId="2" fillId="33" borderId="15" xfId="0" applyFont="1" applyFill="1" applyBorder="1" applyAlignment="1">
      <alignment/>
    </xf>
    <xf numFmtId="0" fontId="2" fillId="33" borderId="14" xfId="0" applyFont="1" applyFill="1" applyBorder="1" applyAlignment="1">
      <alignment vertical="top" wrapText="1"/>
    </xf>
    <xf numFmtId="0" fontId="2" fillId="33" borderId="18" xfId="0" applyFont="1" applyFill="1" applyBorder="1" applyAlignment="1">
      <alignment vertical="top" wrapText="1"/>
    </xf>
    <xf numFmtId="0" fontId="2" fillId="33" borderId="15" xfId="0" applyFont="1" applyFill="1" applyBorder="1" applyAlignment="1">
      <alignment vertical="top" wrapText="1"/>
    </xf>
    <xf numFmtId="0" fontId="16" fillId="33" borderId="18" xfId="0" applyFont="1" applyFill="1" applyBorder="1" applyAlignment="1" quotePrefix="1">
      <alignment horizontal="center" vertical="top" wrapText="1"/>
    </xf>
    <xf numFmtId="0" fontId="0" fillId="33" borderId="21"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7" xfId="0" applyFont="1" applyFill="1" applyBorder="1" applyAlignment="1">
      <alignment horizontal="center" vertical="center"/>
    </xf>
    <xf numFmtId="0" fontId="10" fillId="0" borderId="0" xfId="0" applyFont="1" applyAlignment="1">
      <alignment horizontal="center"/>
    </xf>
    <xf numFmtId="2" fontId="0" fillId="33" borderId="14" xfId="0" applyNumberFormat="1" applyFont="1" applyFill="1" applyBorder="1" applyAlignment="1">
      <alignment horizontal="right"/>
    </xf>
    <xf numFmtId="2" fontId="0" fillId="33" borderId="15" xfId="0" applyNumberFormat="1" applyFont="1" applyFill="1" applyBorder="1" applyAlignment="1">
      <alignment horizontal="right"/>
    </xf>
    <xf numFmtId="0" fontId="2" fillId="33" borderId="11" xfId="0" applyFont="1" applyFill="1" applyBorder="1" applyAlignment="1">
      <alignment/>
    </xf>
    <xf numFmtId="0" fontId="2" fillId="33" borderId="11" xfId="0" applyFont="1" applyFill="1" applyBorder="1" applyAlignment="1">
      <alignment vertical="top" wrapText="1"/>
    </xf>
    <xf numFmtId="0" fontId="2" fillId="33" borderId="0" xfId="0" applyFont="1" applyFill="1" applyBorder="1" applyAlignment="1">
      <alignment horizontal="left" vertical="top" wrapText="1"/>
    </xf>
    <xf numFmtId="0" fontId="2" fillId="33" borderId="0" xfId="0" applyFont="1" applyFill="1" applyAlignment="1">
      <alignment horizontal="left"/>
    </xf>
    <xf numFmtId="0" fontId="2" fillId="0" borderId="0" xfId="0" applyFont="1" applyAlignment="1">
      <alignment horizontal="left" vertical="top" wrapText="1"/>
    </xf>
    <xf numFmtId="0" fontId="2" fillId="0" borderId="10" xfId="0" applyFont="1" applyBorder="1" applyAlignment="1">
      <alignment vertical="top"/>
    </xf>
    <xf numFmtId="0" fontId="2" fillId="0" borderId="12" xfId="0" applyFont="1" applyBorder="1" applyAlignment="1">
      <alignment vertical="top"/>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26" xfId="0" applyFont="1" applyBorder="1" applyAlignment="1">
      <alignment horizontal="center" vertical="top"/>
    </xf>
    <xf numFmtId="0" fontId="2" fillId="0" borderId="17" xfId="0" applyFont="1" applyBorder="1" applyAlignment="1">
      <alignment horizontal="center" vertical="top"/>
    </xf>
    <xf numFmtId="0" fontId="2" fillId="0" borderId="16" xfId="0" applyFont="1" applyBorder="1" applyAlignment="1">
      <alignment horizontal="center" vertical="top"/>
    </xf>
    <xf numFmtId="0" fontId="2" fillId="0" borderId="27" xfId="0" applyFont="1" applyBorder="1" applyAlignment="1">
      <alignment horizontal="center" vertical="top"/>
    </xf>
    <xf numFmtId="0" fontId="2" fillId="0" borderId="11"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6" xfId="0" applyFont="1" applyBorder="1" applyAlignment="1">
      <alignment horizontal="center"/>
    </xf>
    <xf numFmtId="0" fontId="112" fillId="0" borderId="16" xfId="0" applyFont="1" applyBorder="1" applyAlignment="1">
      <alignment horizontal="center"/>
    </xf>
    <xf numFmtId="0" fontId="2" fillId="0" borderId="11" xfId="0" applyFont="1" applyBorder="1" applyAlignment="1">
      <alignment horizontal="center" vertical="top" wrapText="1"/>
    </xf>
    <xf numFmtId="0" fontId="15" fillId="0" borderId="0" xfId="0" applyFont="1" applyAlignment="1">
      <alignment horizontal="center"/>
    </xf>
    <xf numFmtId="0" fontId="14" fillId="0" borderId="0" xfId="0" applyFont="1" applyAlignment="1">
      <alignment horizontal="left"/>
    </xf>
    <xf numFmtId="0" fontId="2" fillId="0" borderId="14" xfId="0" applyFont="1" applyBorder="1" applyAlignment="1">
      <alignment horizontal="center"/>
    </xf>
    <xf numFmtId="0" fontId="2" fillId="0" borderId="18" xfId="0" applyFont="1" applyBorder="1" applyAlignment="1">
      <alignment horizontal="center"/>
    </xf>
    <xf numFmtId="0" fontId="2" fillId="0" borderId="15" xfId="0" applyFont="1" applyBorder="1" applyAlignment="1">
      <alignment horizontal="center"/>
    </xf>
    <xf numFmtId="0" fontId="14" fillId="0" borderId="21" xfId="62" applyFont="1" applyBorder="1" applyAlignment="1">
      <alignment horizontal="center" vertical="center" wrapText="1"/>
      <protection/>
    </xf>
    <xf numFmtId="0" fontId="14" fillId="0" borderId="22" xfId="62" applyFont="1" applyBorder="1" applyAlignment="1">
      <alignment horizontal="center" vertical="center" wrapText="1"/>
      <protection/>
    </xf>
    <xf numFmtId="0" fontId="14" fillId="0" borderId="26" xfId="62" applyFont="1" applyBorder="1" applyAlignment="1">
      <alignment horizontal="center" vertical="center" wrapText="1"/>
      <protection/>
    </xf>
    <xf numFmtId="0" fontId="14" fillId="0" borderId="17" xfId="62" applyFont="1" applyBorder="1" applyAlignment="1">
      <alignment horizontal="center" vertical="center" wrapText="1"/>
      <protection/>
    </xf>
    <xf numFmtId="0" fontId="14" fillId="0" borderId="16" xfId="62" applyFont="1" applyBorder="1" applyAlignment="1">
      <alignment horizontal="center" vertical="center" wrapText="1"/>
      <protection/>
    </xf>
    <xf numFmtId="0" fontId="14" fillId="0" borderId="27" xfId="62" applyFont="1" applyBorder="1" applyAlignment="1">
      <alignment horizontal="center" vertical="center" wrapText="1"/>
      <protection/>
    </xf>
    <xf numFmtId="0" fontId="14" fillId="0" borderId="10" xfId="62" applyFont="1" applyBorder="1" applyAlignment="1">
      <alignment horizontal="center" vertical="center" wrapText="1"/>
      <protection/>
    </xf>
    <xf numFmtId="0" fontId="14" fillId="0" borderId="19" xfId="62" applyFont="1" applyBorder="1" applyAlignment="1">
      <alignment horizontal="center" vertical="center" wrapText="1"/>
      <protection/>
    </xf>
    <xf numFmtId="0" fontId="14" fillId="0" borderId="12" xfId="62" applyFont="1" applyBorder="1" applyAlignment="1">
      <alignment horizontal="center" vertical="center" wrapText="1"/>
      <protection/>
    </xf>
    <xf numFmtId="0" fontId="25" fillId="0" borderId="0" xfId="60" applyFont="1" applyAlignment="1">
      <alignment horizontal="center"/>
      <protection/>
    </xf>
    <xf numFmtId="0" fontId="30" fillId="0" borderId="0" xfId="60" applyFont="1" applyAlignment="1">
      <alignment horizontal="center"/>
      <protection/>
    </xf>
    <xf numFmtId="0" fontId="14" fillId="0" borderId="0" xfId="62" applyFont="1" applyAlignment="1">
      <alignment horizontal="left"/>
      <protection/>
    </xf>
    <xf numFmtId="0" fontId="24" fillId="0" borderId="16" xfId="62" applyFont="1" applyBorder="1" applyAlignment="1">
      <alignment horizontal="right"/>
      <protection/>
    </xf>
    <xf numFmtId="0" fontId="14" fillId="0" borderId="11" xfId="62" applyFont="1" applyBorder="1" applyAlignment="1">
      <alignment horizontal="center" vertical="top" wrapText="1"/>
      <protection/>
    </xf>
    <xf numFmtId="0" fontId="14" fillId="0" borderId="11" xfId="62" applyFont="1" applyBorder="1" applyAlignment="1">
      <alignment horizontal="center" vertical="center" wrapText="1"/>
      <protection/>
    </xf>
    <xf numFmtId="0" fontId="14" fillId="0" borderId="0" xfId="0" applyFont="1" applyAlignment="1">
      <alignment horizontal="left" vertical="top" wrapText="1"/>
    </xf>
    <xf numFmtId="0" fontId="14" fillId="0" borderId="0" xfId="60" applyFont="1" applyAlignment="1">
      <alignment horizontal="center"/>
      <protection/>
    </xf>
    <xf numFmtId="0" fontId="15" fillId="0" borderId="0" xfId="60" applyFont="1" applyAlignment="1">
      <alignment horizontal="center"/>
      <protection/>
    </xf>
    <xf numFmtId="0" fontId="12" fillId="33" borderId="14" xfId="62" applyFont="1" applyFill="1" applyBorder="1" applyAlignment="1">
      <alignment horizontal="center" vertical="top" wrapText="1"/>
      <protection/>
    </xf>
    <xf numFmtId="0" fontId="12" fillId="33" borderId="15" xfId="62" applyFont="1" applyFill="1" applyBorder="1" applyAlignment="1">
      <alignment horizontal="center" vertical="top" wrapText="1"/>
      <protection/>
    </xf>
    <xf numFmtId="0" fontId="12" fillId="0" borderId="14" xfId="62" applyFont="1" applyBorder="1" applyAlignment="1">
      <alignment horizontal="center" vertical="top" wrapText="1"/>
      <protection/>
    </xf>
    <xf numFmtId="0" fontId="12" fillId="0" borderId="15" xfId="62" applyFont="1" applyBorder="1" applyAlignment="1">
      <alignment horizontal="center" vertical="top" wrapText="1"/>
      <protection/>
    </xf>
    <xf numFmtId="0" fontId="12" fillId="0" borderId="0" xfId="62" applyFont="1" applyAlignment="1">
      <alignment horizontal="left"/>
      <protection/>
    </xf>
    <xf numFmtId="0" fontId="12" fillId="33" borderId="21" xfId="62" applyFont="1" applyFill="1" applyBorder="1" applyAlignment="1">
      <alignment horizontal="center" vertical="center" wrapText="1"/>
      <protection/>
    </xf>
    <xf numFmtId="0" fontId="12" fillId="33" borderId="22" xfId="62" applyFont="1" applyFill="1" applyBorder="1" applyAlignment="1">
      <alignment horizontal="center" vertical="center" wrapText="1"/>
      <protection/>
    </xf>
    <xf numFmtId="0" fontId="12" fillId="33" borderId="26" xfId="62" applyFont="1" applyFill="1" applyBorder="1" applyAlignment="1">
      <alignment horizontal="center" vertical="center" wrapText="1"/>
      <protection/>
    </xf>
    <xf numFmtId="0" fontId="12" fillId="33" borderId="20" xfId="62" applyFont="1" applyFill="1" applyBorder="1" applyAlignment="1">
      <alignment horizontal="center" vertical="center" wrapText="1"/>
      <protection/>
    </xf>
    <xf numFmtId="0" fontId="12" fillId="33" borderId="0" xfId="62" applyFont="1" applyFill="1" applyBorder="1" applyAlignment="1">
      <alignment horizontal="center" vertical="center" wrapText="1"/>
      <protection/>
    </xf>
    <xf numFmtId="0" fontId="12" fillId="33" borderId="28" xfId="62" applyFont="1" applyFill="1" applyBorder="1" applyAlignment="1">
      <alignment horizontal="center" vertical="center" wrapText="1"/>
      <protection/>
    </xf>
    <xf numFmtId="0" fontId="12" fillId="33" borderId="17" xfId="62" applyFont="1" applyFill="1" applyBorder="1" applyAlignment="1">
      <alignment horizontal="center" vertical="center" wrapText="1"/>
      <protection/>
    </xf>
    <xf numFmtId="0" fontId="12" fillId="33" borderId="16" xfId="62" applyFont="1" applyFill="1" applyBorder="1" applyAlignment="1">
      <alignment horizontal="center" vertical="center" wrapText="1"/>
      <protection/>
    </xf>
    <xf numFmtId="0" fontId="12" fillId="33" borderId="27" xfId="62" applyFont="1" applyFill="1" applyBorder="1" applyAlignment="1">
      <alignment horizontal="center" vertical="center" wrapText="1"/>
      <protection/>
    </xf>
    <xf numFmtId="0" fontId="14" fillId="0" borderId="21" xfId="62" applyFont="1" applyBorder="1" applyAlignment="1">
      <alignment horizontal="center" vertical="top" wrapText="1"/>
      <protection/>
    </xf>
    <xf numFmtId="0" fontId="14" fillId="0" borderId="22" xfId="62" applyFont="1" applyBorder="1" applyAlignment="1">
      <alignment horizontal="center" vertical="top" wrapText="1"/>
      <protection/>
    </xf>
    <xf numFmtId="0" fontId="14" fillId="0" borderId="26" xfId="62" applyFont="1" applyBorder="1" applyAlignment="1">
      <alignment horizontal="center" vertical="top" wrapText="1"/>
      <protection/>
    </xf>
    <xf numFmtId="0" fontId="14" fillId="0" borderId="17" xfId="62" applyFont="1" applyBorder="1" applyAlignment="1">
      <alignment horizontal="center" vertical="top" wrapText="1"/>
      <protection/>
    </xf>
    <xf numFmtId="0" fontId="14" fillId="0" borderId="16" xfId="62" applyFont="1" applyBorder="1" applyAlignment="1">
      <alignment horizontal="center" vertical="top" wrapText="1"/>
      <protection/>
    </xf>
    <xf numFmtId="0" fontId="14" fillId="0" borderId="27" xfId="62" applyFont="1" applyBorder="1" applyAlignment="1">
      <alignment horizontal="center" vertical="top" wrapText="1"/>
      <protection/>
    </xf>
    <xf numFmtId="0" fontId="52" fillId="0" borderId="16" xfId="60" applyFont="1" applyBorder="1" applyAlignment="1">
      <alignment horizontal="right"/>
      <protection/>
    </xf>
    <xf numFmtId="0" fontId="6" fillId="0" borderId="11" xfId="60" applyFont="1" applyBorder="1" applyAlignment="1">
      <alignment horizontal="center" vertical="center" wrapText="1"/>
      <protection/>
    </xf>
    <xf numFmtId="0" fontId="124" fillId="33" borderId="11" xfId="60" applyFont="1" applyFill="1" applyBorder="1" applyAlignment="1">
      <alignment horizontal="center" vertical="center" wrapText="1"/>
      <protection/>
    </xf>
    <xf numFmtId="0" fontId="6" fillId="0" borderId="0" xfId="60" applyFont="1" applyAlignment="1">
      <alignment horizontal="center"/>
      <protection/>
    </xf>
    <xf numFmtId="0" fontId="6" fillId="0" borderId="0" xfId="60" applyFont="1" applyAlignment="1">
      <alignment horizontal="center" wrapText="1"/>
      <protection/>
    </xf>
    <xf numFmtId="0" fontId="6" fillId="0" borderId="11" xfId="60" applyFont="1" applyBorder="1" applyAlignment="1">
      <alignment horizontal="left"/>
      <protection/>
    </xf>
    <xf numFmtId="0" fontId="3" fillId="0" borderId="0" xfId="60" applyFont="1" applyAlignment="1">
      <alignment horizontal="center"/>
      <protection/>
    </xf>
    <xf numFmtId="0" fontId="6" fillId="33" borderId="11" xfId="60" applyFont="1" applyFill="1" applyBorder="1" applyAlignment="1">
      <alignment horizontal="center" vertical="center" wrapText="1"/>
      <protection/>
    </xf>
    <xf numFmtId="0" fontId="124" fillId="0" borderId="0" xfId="60" applyFont="1" applyAlignment="1">
      <alignment horizontal="left" vertical="center"/>
      <protection/>
    </xf>
    <xf numFmtId="0" fontId="6" fillId="0" borderId="0" xfId="60" applyFont="1" applyAlignment="1">
      <alignment horizontal="left" vertical="center" wrapText="1"/>
      <protection/>
    </xf>
    <xf numFmtId="0" fontId="124" fillId="0" borderId="0" xfId="60" applyFont="1" applyAlignment="1">
      <alignment horizontal="left" vertical="center" wrapText="1"/>
      <protection/>
    </xf>
    <xf numFmtId="0" fontId="31" fillId="0" borderId="0" xfId="0" applyFont="1" applyAlignment="1">
      <alignment horizontal="center"/>
    </xf>
    <xf numFmtId="0" fontId="32" fillId="0" borderId="0" xfId="0" applyFont="1" applyAlignment="1">
      <alignment horizontal="center"/>
    </xf>
    <xf numFmtId="0" fontId="31" fillId="0" borderId="0" xfId="0" applyFont="1" applyAlignment="1">
      <alignment horizontal="center" wrapText="1"/>
    </xf>
    <xf numFmtId="0" fontId="16" fillId="0" borderId="16" xfId="0" applyFont="1" applyBorder="1" applyAlignment="1">
      <alignment horizontal="right"/>
    </xf>
    <xf numFmtId="0" fontId="0" fillId="0" borderId="0" xfId="0" applyAlignment="1">
      <alignment horizontal="center"/>
    </xf>
    <xf numFmtId="0" fontId="2" fillId="0" borderId="29" xfId="0" applyFont="1" applyBorder="1" applyAlignment="1">
      <alignment horizontal="center"/>
    </xf>
    <xf numFmtId="0" fontId="16" fillId="0" borderId="0" xfId="0" applyFont="1" applyBorder="1" applyAlignment="1">
      <alignment horizontal="right"/>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6" fillId="0" borderId="0" xfId="0" applyFont="1" applyBorder="1" applyAlignment="1">
      <alignment horizontal="left"/>
    </xf>
    <xf numFmtId="0" fontId="46" fillId="0" borderId="21" xfId="0" applyFont="1" applyBorder="1" applyAlignment="1">
      <alignment horizontal="left"/>
    </xf>
    <xf numFmtId="0" fontId="46" fillId="0" borderId="22" xfId="0" applyFont="1" applyBorder="1" applyAlignment="1">
      <alignment horizontal="left"/>
    </xf>
    <xf numFmtId="0" fontId="3" fillId="0" borderId="0" xfId="0" applyFont="1" applyAlignment="1">
      <alignment horizontal="center"/>
    </xf>
    <xf numFmtId="0" fontId="11" fillId="0" borderId="0" xfId="0" applyFont="1" applyAlignment="1">
      <alignment horizontal="center"/>
    </xf>
    <xf numFmtId="0" fontId="24" fillId="0" borderId="0" xfId="0" applyFont="1" applyBorder="1" applyAlignment="1">
      <alignment horizontal="right"/>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xf>
    <xf numFmtId="0" fontId="0" fillId="0" borderId="21" xfId="0" applyFont="1" applyBorder="1" applyAlignment="1">
      <alignment horizontal="left"/>
    </xf>
    <xf numFmtId="0" fontId="0" fillId="0" borderId="22" xfId="0" applyFont="1" applyBorder="1" applyAlignment="1">
      <alignment horizontal="left"/>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4" fillId="0" borderId="16" xfId="0" applyFont="1" applyBorder="1" applyAlignment="1">
      <alignment horizontal="right"/>
    </xf>
    <xf numFmtId="0" fontId="5" fillId="0" borderId="0" xfId="0" applyFont="1" applyAlignment="1">
      <alignment horizontal="center" wrapText="1"/>
    </xf>
    <xf numFmtId="0" fontId="0" fillId="0" borderId="0" xfId="0" applyFont="1" applyAlignment="1">
      <alignment horizontal="center"/>
    </xf>
    <xf numFmtId="0" fontId="55" fillId="0" borderId="0" xfId="0" applyFont="1" applyAlignment="1">
      <alignment horizontal="right"/>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4" fillId="0" borderId="16" xfId="0" applyFont="1" applyBorder="1" applyAlignment="1">
      <alignment horizontal="left"/>
    </xf>
    <xf numFmtId="0" fontId="2" fillId="0" borderId="14" xfId="0" applyFont="1" applyBorder="1" applyAlignment="1">
      <alignment horizontal="center" vertical="center"/>
    </xf>
    <xf numFmtId="0" fontId="2" fillId="0" borderId="0" xfId="0" applyFont="1" applyBorder="1" applyAlignment="1">
      <alignment horizontal="left"/>
    </xf>
    <xf numFmtId="0" fontId="0" fillId="0" borderId="0" xfId="0" applyFont="1" applyAlignment="1">
      <alignment/>
    </xf>
    <xf numFmtId="0" fontId="2" fillId="0" borderId="22" xfId="0" applyFont="1" applyBorder="1" applyAlignment="1">
      <alignment horizontal="left"/>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45" fillId="0" borderId="0" xfId="0" applyFont="1" applyBorder="1" applyAlignment="1">
      <alignment horizontal="left"/>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27" xfId="0" applyFont="1" applyBorder="1" applyAlignment="1">
      <alignment horizontal="center" vertical="center"/>
    </xf>
    <xf numFmtId="0" fontId="2" fillId="0" borderId="14" xfId="0" applyFont="1" applyBorder="1" applyAlignment="1">
      <alignment horizontal="center" vertical="top" wrapText="1"/>
    </xf>
    <xf numFmtId="0" fontId="2" fillId="0" borderId="18" xfId="0" applyFont="1" applyBorder="1" applyAlignment="1">
      <alignment horizontal="center" vertical="top" wrapText="1"/>
    </xf>
    <xf numFmtId="0" fontId="2" fillId="0" borderId="0" xfId="0" applyFont="1" applyBorder="1" applyAlignment="1">
      <alignment horizontal="right"/>
    </xf>
    <xf numFmtId="0" fontId="13" fillId="0" borderId="0" xfId="0" applyFont="1" applyAlignment="1">
      <alignment horizontal="left"/>
    </xf>
    <xf numFmtId="0" fontId="4" fillId="0" borderId="0" xfId="0" applyFont="1" applyAlignment="1">
      <alignment horizontal="center"/>
    </xf>
    <xf numFmtId="0" fontId="6" fillId="0" borderId="0" xfId="57" applyFont="1" applyAlignment="1">
      <alignment horizontal="center"/>
      <protection/>
    </xf>
    <xf numFmtId="0" fontId="10" fillId="0" borderId="0" xfId="57" applyFont="1" applyAlignment="1">
      <alignment horizontal="center"/>
      <protection/>
    </xf>
    <xf numFmtId="0" fontId="2" fillId="0" borderId="11" xfId="57" applyFont="1" applyBorder="1" applyAlignment="1">
      <alignment horizontal="center" vertical="top" wrapText="1"/>
      <protection/>
    </xf>
    <xf numFmtId="0" fontId="2" fillId="33" borderId="10" xfId="57" applyFont="1" applyFill="1" applyBorder="1" applyAlignment="1">
      <alignment horizontal="center" vertical="top" wrapText="1"/>
      <protection/>
    </xf>
    <xf numFmtId="0" fontId="2" fillId="33" borderId="19" xfId="57" applyFont="1" applyFill="1" applyBorder="1" applyAlignment="1">
      <alignment horizontal="center" vertical="top" wrapText="1"/>
      <protection/>
    </xf>
    <xf numFmtId="0" fontId="2" fillId="33" borderId="12" xfId="57" applyFont="1" applyFill="1" applyBorder="1" applyAlignment="1">
      <alignment horizontal="center" vertical="top" wrapText="1"/>
      <protection/>
    </xf>
    <xf numFmtId="0" fontId="7" fillId="0" borderId="0" xfId="57" applyFont="1" applyBorder="1" applyAlignment="1">
      <alignment horizontal="left"/>
      <protection/>
    </xf>
    <xf numFmtId="0" fontId="2" fillId="0" borderId="10" xfId="57" applyFont="1" applyBorder="1" applyAlignment="1">
      <alignment horizontal="center" vertical="top" wrapText="1"/>
      <protection/>
    </xf>
    <xf numFmtId="0" fontId="2" fillId="0" borderId="19" xfId="57" applyFont="1" applyBorder="1" applyAlignment="1">
      <alignment horizontal="center" vertical="top" wrapText="1"/>
      <protection/>
    </xf>
    <xf numFmtId="0" fontId="2" fillId="0" borderId="12" xfId="57" applyFont="1" applyBorder="1" applyAlignment="1">
      <alignment horizontal="center" vertical="top" wrapText="1"/>
      <protection/>
    </xf>
    <xf numFmtId="0" fontId="2" fillId="0" borderId="11" xfId="57" applyFont="1" applyBorder="1" applyAlignment="1">
      <alignment horizontal="center" vertical="center" wrapText="1"/>
      <protection/>
    </xf>
    <xf numFmtId="0" fontId="16" fillId="0" borderId="16" xfId="0" applyFont="1" applyBorder="1" applyAlignment="1">
      <alignment horizontal="center"/>
    </xf>
    <xf numFmtId="0" fontId="14" fillId="0" borderId="0" xfId="0" applyFont="1" applyBorder="1" applyAlignment="1">
      <alignment horizontal="left"/>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0" borderId="26" xfId="0" applyFont="1" applyBorder="1" applyAlignment="1">
      <alignment horizontal="center" vertical="top" wrapText="1"/>
    </xf>
    <xf numFmtId="0" fontId="128" fillId="0" borderId="11" xfId="0" applyFont="1" applyBorder="1" applyAlignment="1">
      <alignment horizontal="left" vertical="top" wrapText="1"/>
    </xf>
    <xf numFmtId="0" fontId="2" fillId="0" borderId="14"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5" xfId="0" applyFont="1" applyFill="1" applyBorder="1" applyAlignment="1">
      <alignment horizontal="center" vertical="top" wrapText="1"/>
    </xf>
    <xf numFmtId="0" fontId="12" fillId="0" borderId="0" xfId="0" applyFont="1" applyBorder="1" applyAlignment="1">
      <alignment horizontal="left" vertical="top" wrapText="1"/>
    </xf>
    <xf numFmtId="0" fontId="12" fillId="0" borderId="11" xfId="0" applyFont="1" applyBorder="1" applyAlignment="1">
      <alignment horizontal="left" vertical="top" wrapText="1"/>
    </xf>
    <xf numFmtId="0" fontId="3" fillId="0" borderId="0" xfId="0" applyFont="1" applyAlignment="1">
      <alignment horizontal="right"/>
    </xf>
    <xf numFmtId="0" fontId="2" fillId="0" borderId="14" xfId="0" applyFont="1" applyBorder="1" applyAlignment="1">
      <alignment horizontal="center" vertical="top"/>
    </xf>
    <xf numFmtId="0" fontId="2" fillId="0" borderId="18" xfId="0" applyFont="1" applyBorder="1" applyAlignment="1">
      <alignment horizontal="center" vertical="top"/>
    </xf>
    <xf numFmtId="0" fontId="2" fillId="0" borderId="15" xfId="0" applyFont="1" applyBorder="1" applyAlignment="1">
      <alignment horizontal="center" vertical="top"/>
    </xf>
    <xf numFmtId="0" fontId="2" fillId="0" borderId="0" xfId="0" applyFont="1" applyAlignment="1">
      <alignment horizontal="right"/>
    </xf>
    <xf numFmtId="0" fontId="10" fillId="0" borderId="0" xfId="60" applyFont="1" applyAlignment="1">
      <alignment horizontal="center"/>
      <protection/>
    </xf>
    <xf numFmtId="0" fontId="53" fillId="0" borderId="0" xfId="0" applyFont="1" applyAlignment="1">
      <alignment horizontal="center"/>
    </xf>
    <xf numFmtId="0" fontId="2" fillId="0" borderId="10" xfId="0" applyFont="1" applyBorder="1" applyAlignment="1">
      <alignment horizontal="center" vertical="top"/>
    </xf>
    <xf numFmtId="0" fontId="2" fillId="0" borderId="12" xfId="0" applyFont="1" applyBorder="1" applyAlignment="1">
      <alignment horizontal="center" vertical="top"/>
    </xf>
    <xf numFmtId="0" fontId="52" fillId="0" borderId="16" xfId="0" applyFont="1" applyBorder="1" applyAlignment="1">
      <alignment horizontal="right"/>
    </xf>
    <xf numFmtId="0" fontId="2" fillId="0" borderId="11" xfId="0" applyFont="1" applyBorder="1" applyAlignment="1">
      <alignment horizontal="center" vertical="top"/>
    </xf>
    <xf numFmtId="0" fontId="2" fillId="0" borderId="0" xfId="0" applyFont="1" applyAlignment="1">
      <alignment horizontal="right" vertical="top" wrapText="1"/>
    </xf>
    <xf numFmtId="0" fontId="2" fillId="0" borderId="15" xfId="0" applyFont="1" applyBorder="1" applyAlignment="1">
      <alignment horizontal="center" vertical="top" wrapText="1"/>
    </xf>
    <xf numFmtId="0" fontId="12" fillId="0" borderId="11" xfId="0" applyFont="1" applyBorder="1" applyAlignment="1">
      <alignment horizontal="left" wrapText="1"/>
    </xf>
    <xf numFmtId="0" fontId="10" fillId="0" borderId="0" xfId="0" applyFont="1" applyAlignment="1">
      <alignment horizontal="center" wrapText="1"/>
    </xf>
    <xf numFmtId="0" fontId="7" fillId="0" borderId="0" xfId="0" applyFont="1" applyAlignment="1">
      <alignment horizontal="center" wrapText="1"/>
    </xf>
    <xf numFmtId="0" fontId="12" fillId="33" borderId="11" xfId="0" applyFont="1" applyFill="1" applyBorder="1" applyAlignment="1">
      <alignment vertical="top" wrapText="1"/>
    </xf>
    <xf numFmtId="0" fontId="0" fillId="0" borderId="11" xfId="0" applyFont="1" applyBorder="1" applyAlignment="1">
      <alignment horizontal="center"/>
    </xf>
    <xf numFmtId="2" fontId="0" fillId="0" borderId="10" xfId="0" applyNumberFormat="1" applyFont="1" applyBorder="1" applyAlignment="1">
      <alignment horizontal="center" vertical="center"/>
    </xf>
    <xf numFmtId="2" fontId="0" fillId="0" borderId="19" xfId="0" applyNumberFormat="1" applyFont="1" applyBorder="1" applyAlignment="1">
      <alignment horizontal="center" vertical="center"/>
    </xf>
    <xf numFmtId="2" fontId="0" fillId="0" borderId="12" xfId="0" applyNumberFormat="1" applyFont="1" applyBorder="1" applyAlignment="1">
      <alignment horizontal="center" vertical="center"/>
    </xf>
    <xf numFmtId="2" fontId="0" fillId="0" borderId="11" xfId="0" applyNumberFormat="1" applyFont="1" applyBorder="1" applyAlignment="1">
      <alignment horizontal="center" vertical="center" wrapText="1"/>
    </xf>
    <xf numFmtId="2" fontId="0" fillId="0" borderId="11" xfId="0" applyNumberFormat="1" applyFont="1" applyBorder="1" applyAlignment="1">
      <alignment horizontal="center" vertical="top" wrapText="1"/>
    </xf>
    <xf numFmtId="0" fontId="0" fillId="0" borderId="11" xfId="0" applyFont="1" applyBorder="1" applyAlignment="1">
      <alignment horizontal="center" vertical="top" wrapText="1"/>
    </xf>
    <xf numFmtId="0" fontId="12" fillId="0" borderId="0" xfId="0" applyFont="1" applyAlignment="1">
      <alignment horizontal="center"/>
    </xf>
    <xf numFmtId="2" fontId="0" fillId="0" borderId="11" xfId="0" applyNumberFormat="1" applyFont="1" applyBorder="1" applyAlignment="1">
      <alignment horizontal="center" vertical="center"/>
    </xf>
    <xf numFmtId="2" fontId="0" fillId="0" borderId="11" xfId="0" applyNumberFormat="1" applyFont="1" applyBorder="1" applyAlignment="1">
      <alignment horizont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33" borderId="20" xfId="0" applyFont="1" applyFill="1" applyBorder="1" applyAlignment="1">
      <alignment horizontal="center" wrapText="1"/>
    </xf>
    <xf numFmtId="0" fontId="0" fillId="33" borderId="0" xfId="0" applyFont="1" applyFill="1" applyAlignment="1">
      <alignment horizontal="center" wrapText="1"/>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115" fillId="0" borderId="11" xfId="0" applyFont="1" applyBorder="1" applyAlignment="1">
      <alignment horizontal="center" vertical="top" wrapText="1"/>
    </xf>
    <xf numFmtId="0" fontId="115" fillId="0" borderId="10" xfId="0" applyFont="1" applyBorder="1" applyAlignment="1">
      <alignment horizontal="center" vertical="top" wrapText="1"/>
    </xf>
    <xf numFmtId="0" fontId="115" fillId="0" borderId="19" xfId="0" applyFont="1" applyBorder="1" applyAlignment="1">
      <alignment horizontal="center" vertical="top" wrapText="1"/>
    </xf>
    <xf numFmtId="0" fontId="115" fillId="0" borderId="12" xfId="0" applyFont="1" applyBorder="1" applyAlignment="1">
      <alignment horizontal="center" vertical="top" wrapText="1"/>
    </xf>
    <xf numFmtId="0" fontId="48" fillId="0" borderId="21" xfId="0" applyFont="1" applyBorder="1" applyAlignment="1">
      <alignment horizontal="center" vertical="center" wrapText="1"/>
    </xf>
    <xf numFmtId="0" fontId="0" fillId="0" borderId="22" xfId="0" applyBorder="1" applyAlignment="1">
      <alignment/>
    </xf>
    <xf numFmtId="0" fontId="0" fillId="0" borderId="26" xfId="0" applyBorder="1" applyAlignment="1">
      <alignment/>
    </xf>
    <xf numFmtId="0" fontId="0" fillId="0" borderId="20"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6" xfId="0" applyBorder="1" applyAlignment="1">
      <alignment/>
    </xf>
    <xf numFmtId="0" fontId="0" fillId="0" borderId="27" xfId="0" applyBorder="1" applyAlignment="1">
      <alignment/>
    </xf>
    <xf numFmtId="0" fontId="39" fillId="0" borderId="0" xfId="0" applyFont="1" applyAlignment="1">
      <alignment horizontal="center"/>
    </xf>
    <xf numFmtId="0" fontId="119" fillId="0" borderId="0" xfId="0" applyFont="1" applyBorder="1" applyAlignment="1">
      <alignment horizontal="center" vertical="top"/>
    </xf>
    <xf numFmtId="0" fontId="16" fillId="0" borderId="16" xfId="0" applyFont="1" applyBorder="1" applyAlignment="1">
      <alignment horizontal="left"/>
    </xf>
    <xf numFmtId="0" fontId="35" fillId="0" borderId="21" xfId="0" applyFont="1" applyBorder="1" applyAlignment="1">
      <alignment horizontal="center" vertical="center"/>
    </xf>
    <xf numFmtId="0" fontId="35" fillId="0" borderId="22" xfId="0" applyFont="1" applyBorder="1" applyAlignment="1" quotePrefix="1">
      <alignment horizontal="center" vertical="center"/>
    </xf>
    <xf numFmtId="0" fontId="35" fillId="0" borderId="26" xfId="0" applyFont="1" applyBorder="1" applyAlignment="1" quotePrefix="1">
      <alignment horizontal="center" vertical="center"/>
    </xf>
    <xf numFmtId="0" fontId="35" fillId="0" borderId="20" xfId="0" applyFont="1" applyBorder="1" applyAlignment="1" quotePrefix="1">
      <alignment horizontal="center" vertical="center"/>
    </xf>
    <xf numFmtId="0" fontId="35" fillId="0" borderId="0" xfId="0" applyFont="1" applyBorder="1" applyAlignment="1" quotePrefix="1">
      <alignment horizontal="center" vertical="center"/>
    </xf>
    <xf numFmtId="0" fontId="35" fillId="0" borderId="28" xfId="0" applyFont="1" applyBorder="1" applyAlignment="1" quotePrefix="1">
      <alignment horizontal="center" vertical="center"/>
    </xf>
    <xf numFmtId="0" fontId="35" fillId="0" borderId="17" xfId="0" applyFont="1" applyBorder="1" applyAlignment="1" quotePrefix="1">
      <alignment horizontal="center" vertical="center"/>
    </xf>
    <xf numFmtId="0" fontId="35" fillId="0" borderId="16" xfId="0" applyFont="1" applyBorder="1" applyAlignment="1" quotePrefix="1">
      <alignment horizontal="center" vertical="center"/>
    </xf>
    <xf numFmtId="0" fontId="35" fillId="0" borderId="27" xfId="0" applyFont="1" applyBorder="1" applyAlignment="1" quotePrefix="1">
      <alignment horizontal="center" vertical="center"/>
    </xf>
    <xf numFmtId="0" fontId="34" fillId="0" borderId="11" xfId="0" applyFont="1" applyBorder="1" applyAlignment="1">
      <alignment horizontal="center" vertical="top" wrapText="1"/>
    </xf>
    <xf numFmtId="0" fontId="34" fillId="0" borderId="14" xfId="0" applyFont="1" applyBorder="1" applyAlignment="1">
      <alignment horizontal="center" vertical="top" wrapText="1"/>
    </xf>
    <xf numFmtId="0" fontId="34" fillId="0" borderId="18" xfId="0" applyFont="1" applyBorder="1" applyAlignment="1">
      <alignment horizontal="center" vertical="top" wrapText="1"/>
    </xf>
    <xf numFmtId="0" fontId="34" fillId="0" borderId="15" xfId="0" applyFont="1" applyBorder="1" applyAlignment="1">
      <alignment horizontal="center" vertical="top" wrapText="1"/>
    </xf>
    <xf numFmtId="0" fontId="34" fillId="0" borderId="16" xfId="0" applyFont="1" applyBorder="1" applyAlignment="1">
      <alignment horizontal="right"/>
    </xf>
    <xf numFmtId="0" fontId="34" fillId="0" borderId="10" xfId="0" applyFont="1" applyBorder="1" applyAlignment="1">
      <alignment horizontal="center" vertical="top" wrapText="1"/>
    </xf>
    <xf numFmtId="0" fontId="34" fillId="0" borderId="12" xfId="0" applyFont="1" applyBorder="1" applyAlignment="1">
      <alignment horizontal="center" vertical="top" wrapText="1"/>
    </xf>
    <xf numFmtId="0" fontId="5" fillId="0" borderId="0" xfId="57" applyFont="1" applyAlignment="1">
      <alignment horizontal="center"/>
      <protection/>
    </xf>
    <xf numFmtId="0" fontId="5" fillId="0" borderId="0" xfId="57" applyFont="1" applyAlignment="1">
      <alignment/>
      <protection/>
    </xf>
    <xf numFmtId="0" fontId="2" fillId="33" borderId="10" xfId="57" applyFont="1" applyFill="1" applyBorder="1" applyAlignment="1" quotePrefix="1">
      <alignment horizontal="center" vertical="center" wrapText="1"/>
      <protection/>
    </xf>
    <xf numFmtId="0" fontId="2" fillId="33" borderId="12" xfId="57" applyFont="1" applyFill="1" applyBorder="1" applyAlignment="1" quotePrefix="1">
      <alignment horizontal="center" vertical="center" wrapText="1"/>
      <protection/>
    </xf>
    <xf numFmtId="0" fontId="2" fillId="33" borderId="14" xfId="57" applyFont="1" applyFill="1" applyBorder="1" applyAlignment="1" quotePrefix="1">
      <alignment horizontal="center" vertical="center" wrapText="1"/>
      <protection/>
    </xf>
    <xf numFmtId="0" fontId="2" fillId="33" borderId="18" xfId="57" applyFont="1" applyFill="1" applyBorder="1" applyAlignment="1" quotePrefix="1">
      <alignment horizontal="center" vertical="center" wrapText="1"/>
      <protection/>
    </xf>
    <xf numFmtId="0" fontId="2" fillId="33" borderId="15" xfId="57" applyFont="1" applyFill="1" applyBorder="1" applyAlignment="1" quotePrefix="1">
      <alignment horizontal="center" vertical="center" wrapText="1"/>
      <protection/>
    </xf>
    <xf numFmtId="0" fontId="2" fillId="0" borderId="14" xfId="57" applyFont="1" applyBorder="1" applyAlignment="1">
      <alignment horizontal="left" vertical="center"/>
      <protection/>
    </xf>
    <xf numFmtId="0" fontId="2" fillId="0" borderId="18" xfId="57" applyFont="1" applyBorder="1" applyAlignment="1">
      <alignment horizontal="left" vertical="center"/>
      <protection/>
    </xf>
    <xf numFmtId="0" fontId="2" fillId="0" borderId="15" xfId="57" applyFont="1" applyBorder="1" applyAlignment="1">
      <alignment horizontal="left" vertical="center"/>
      <protection/>
    </xf>
    <xf numFmtId="0" fontId="2" fillId="0" borderId="10" xfId="57" applyFont="1" applyBorder="1" applyAlignment="1">
      <alignment horizontal="center" vertical="center" wrapText="1"/>
      <protection/>
    </xf>
    <xf numFmtId="0" fontId="2" fillId="0" borderId="19" xfId="57" applyFont="1" applyBorder="1" applyAlignment="1">
      <alignment horizontal="center" vertical="center" wrapText="1"/>
      <protection/>
    </xf>
    <xf numFmtId="0" fontId="2" fillId="0" borderId="12" xfId="57" applyFont="1" applyBorder="1" applyAlignment="1">
      <alignment horizontal="center" vertical="center" wrapText="1"/>
      <protection/>
    </xf>
    <xf numFmtId="0" fontId="129" fillId="33" borderId="11" xfId="0" applyFont="1" applyFill="1" applyBorder="1" applyAlignment="1">
      <alignment horizontal="center" vertical="center" wrapText="1"/>
    </xf>
    <xf numFmtId="0" fontId="35" fillId="0" borderId="10" xfId="0" applyFont="1" applyBorder="1" applyAlignment="1">
      <alignment horizontal="center" vertical="center" wrapText="1"/>
    </xf>
    <xf numFmtId="0" fontId="35" fillId="0" borderId="19" xfId="0" applyFont="1" applyBorder="1" applyAlignment="1" quotePrefix="1">
      <alignment horizontal="center" vertical="center" wrapText="1"/>
    </xf>
    <xf numFmtId="0" fontId="35" fillId="0" borderId="12" xfId="0" applyFont="1" applyBorder="1" applyAlignment="1" quotePrefix="1">
      <alignment horizontal="center" vertical="center" wrapText="1"/>
    </xf>
    <xf numFmtId="0" fontId="112" fillId="0" borderId="10" xfId="0" applyFont="1" applyBorder="1" applyAlignment="1">
      <alignment horizontal="center" vertical="center" wrapText="1"/>
    </xf>
    <xf numFmtId="0" fontId="112" fillId="0" borderId="19" xfId="0" applyFont="1" applyBorder="1" applyAlignment="1">
      <alignment horizontal="center" vertical="center" wrapText="1"/>
    </xf>
    <xf numFmtId="0" fontId="112" fillId="0" borderId="12" xfId="0" applyFont="1" applyBorder="1" applyAlignment="1">
      <alignment horizontal="center" vertical="center" wrapText="1"/>
    </xf>
    <xf numFmtId="0" fontId="15" fillId="0" borderId="0" xfId="0" applyFont="1" applyAlignment="1">
      <alignment horizontal="center" wrapText="1"/>
    </xf>
    <xf numFmtId="0" fontId="14" fillId="0" borderId="0" xfId="0" applyFont="1" applyAlignment="1">
      <alignment horizontal="right"/>
    </xf>
    <xf numFmtId="0" fontId="6" fillId="0" borderId="0" xfId="0" applyFont="1" applyAlignment="1">
      <alignment horizontal="right" vertical="top" wrapText="1"/>
    </xf>
    <xf numFmtId="0" fontId="6" fillId="0" borderId="0" xfId="0" applyFont="1" applyAlignment="1">
      <alignment vertical="top" wrapText="1"/>
    </xf>
    <xf numFmtId="0" fontId="15" fillId="0" borderId="0" xfId="0" applyFont="1" applyAlignment="1">
      <alignment vertical="top" wrapText="1"/>
    </xf>
    <xf numFmtId="0" fontId="5" fillId="0" borderId="0" xfId="0" applyFont="1" applyAlignment="1">
      <alignment horizontal="center" vertical="top" wrapText="1"/>
    </xf>
    <xf numFmtId="0" fontId="110" fillId="33" borderId="14" xfId="0" applyFont="1" applyFill="1" applyBorder="1" applyAlignment="1">
      <alignment horizontal="center" vertical="top" wrapText="1"/>
    </xf>
    <xf numFmtId="0" fontId="110" fillId="33" borderId="18" xfId="0" applyFont="1" applyFill="1" applyBorder="1" applyAlignment="1">
      <alignment horizontal="center" vertical="top" wrapText="1"/>
    </xf>
    <xf numFmtId="0" fontId="110" fillId="33" borderId="15" xfId="0" applyFont="1" applyFill="1" applyBorder="1" applyAlignment="1">
      <alignment horizontal="center" vertical="top" wrapText="1"/>
    </xf>
    <xf numFmtId="0" fontId="35" fillId="0" borderId="0" xfId="0" applyFont="1" applyBorder="1" applyAlignment="1">
      <alignment horizontal="center"/>
    </xf>
    <xf numFmtId="0" fontId="110" fillId="0" borderId="11" xfId="0" applyFont="1" applyBorder="1" applyAlignment="1">
      <alignment horizontal="center" vertical="top" wrapText="1"/>
    </xf>
    <xf numFmtId="0" fontId="16" fillId="33" borderId="16" xfId="0" applyFont="1" applyFill="1" applyBorder="1" applyAlignment="1">
      <alignment horizontal="right"/>
    </xf>
    <xf numFmtId="0" fontId="35" fillId="33" borderId="21" xfId="0" applyFont="1" applyFill="1" applyBorder="1" applyAlignment="1" quotePrefix="1">
      <alignment horizontal="center" vertical="center" wrapText="1"/>
    </xf>
    <xf numFmtId="0" fontId="35" fillId="33" borderId="22" xfId="0" applyFont="1" applyFill="1" applyBorder="1" applyAlignment="1" quotePrefix="1">
      <alignment horizontal="center" vertical="center" wrapText="1"/>
    </xf>
    <xf numFmtId="0" fontId="35" fillId="33" borderId="26" xfId="0" applyFont="1" applyFill="1" applyBorder="1" applyAlignment="1" quotePrefix="1">
      <alignment horizontal="center" vertical="center" wrapText="1"/>
    </xf>
    <xf numFmtId="0" fontId="35" fillId="33" borderId="20" xfId="0" applyFont="1" applyFill="1" applyBorder="1" applyAlignment="1" quotePrefix="1">
      <alignment horizontal="center" vertical="center" wrapText="1"/>
    </xf>
    <xf numFmtId="0" fontId="35" fillId="33" borderId="0" xfId="0" applyFont="1" applyFill="1" applyBorder="1" applyAlignment="1" quotePrefix="1">
      <alignment horizontal="center" vertical="center" wrapText="1"/>
    </xf>
    <xf numFmtId="0" fontId="35" fillId="33" borderId="28" xfId="0" applyFont="1" applyFill="1" applyBorder="1" applyAlignment="1" quotePrefix="1">
      <alignment horizontal="center" vertical="center" wrapText="1"/>
    </xf>
    <xf numFmtId="0" fontId="35" fillId="33" borderId="17" xfId="0" applyFont="1" applyFill="1" applyBorder="1" applyAlignment="1" quotePrefix="1">
      <alignment horizontal="center" vertical="center" wrapText="1"/>
    </xf>
    <xf numFmtId="0" fontId="35" fillId="33" borderId="16" xfId="0" applyFont="1" applyFill="1" applyBorder="1" applyAlignment="1" quotePrefix="1">
      <alignment horizontal="center" vertical="center" wrapText="1"/>
    </xf>
    <xf numFmtId="0" fontId="35" fillId="33" borderId="27" xfId="0" applyFont="1" applyFill="1" applyBorder="1" applyAlignment="1" quotePrefix="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quotePrefix="1">
      <alignment horizontal="center" vertical="center" wrapText="1"/>
    </xf>
    <xf numFmtId="0" fontId="35" fillId="0" borderId="26" xfId="0" applyFont="1" applyBorder="1" applyAlignment="1" quotePrefix="1">
      <alignment horizontal="center" vertical="center" wrapText="1"/>
    </xf>
    <xf numFmtId="0" fontId="35" fillId="0" borderId="20" xfId="0" applyFont="1" applyBorder="1" applyAlignment="1" quotePrefix="1">
      <alignment horizontal="center" vertical="center" wrapText="1"/>
    </xf>
    <xf numFmtId="0" fontId="35" fillId="0" borderId="0" xfId="0" applyFont="1" applyBorder="1" applyAlignment="1" quotePrefix="1">
      <alignment horizontal="center" vertical="center" wrapText="1"/>
    </xf>
    <xf numFmtId="0" fontId="35" fillId="0" borderId="28" xfId="0" applyFont="1" applyBorder="1" applyAlignment="1" quotePrefix="1">
      <alignment horizontal="center" vertical="center" wrapText="1"/>
    </xf>
    <xf numFmtId="0" fontId="35" fillId="0" borderId="17" xfId="0" applyFont="1" applyBorder="1" applyAlignment="1" quotePrefix="1">
      <alignment horizontal="center" vertical="center" wrapText="1"/>
    </xf>
    <xf numFmtId="0" fontId="35" fillId="0" borderId="16" xfId="0" applyFont="1" applyBorder="1" applyAlignment="1" quotePrefix="1">
      <alignment horizontal="center" vertical="center" wrapText="1"/>
    </xf>
    <xf numFmtId="0" fontId="35" fillId="0" borderId="27" xfId="0" applyFont="1" applyBorder="1" applyAlignment="1" quotePrefix="1">
      <alignment horizontal="center" vertical="center" wrapText="1"/>
    </xf>
    <xf numFmtId="0" fontId="44" fillId="0" borderId="16" xfId="0" applyFont="1" applyBorder="1" applyAlignment="1">
      <alignment horizontal="right"/>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1" xfId="60" applyFont="1" applyBorder="1" applyAlignment="1">
      <alignment horizontal="center" vertical="top" wrapText="1"/>
      <protection/>
    </xf>
    <xf numFmtId="0" fontId="0" fillId="0" borderId="11" xfId="0" applyBorder="1" applyAlignment="1">
      <alignment horizontal="center" vertical="top" wrapText="1"/>
    </xf>
    <xf numFmtId="0" fontId="11" fillId="0" borderId="0" xfId="0" applyFont="1" applyBorder="1" applyAlignment="1">
      <alignment horizontal="left"/>
    </xf>
    <xf numFmtId="0" fontId="5" fillId="0" borderId="0" xfId="60" applyFont="1" applyAlignment="1">
      <alignment horizontal="center"/>
      <protection/>
    </xf>
    <xf numFmtId="0" fontId="2" fillId="0" borderId="11" xfId="0" applyFont="1" applyBorder="1" applyAlignment="1">
      <alignment horizontal="center" vertical="center" wrapText="1"/>
    </xf>
    <xf numFmtId="0" fontId="2" fillId="0" borderId="11" xfId="60" applyFont="1" applyBorder="1" applyAlignment="1">
      <alignment horizontal="center" vertical="center" wrapText="1"/>
      <protection/>
    </xf>
    <xf numFmtId="0" fontId="0" fillId="0" borderId="0" xfId="60" applyAlignment="1">
      <alignment horizontal="center"/>
      <protection/>
    </xf>
    <xf numFmtId="0" fontId="7" fillId="0" borderId="0" xfId="60" applyFont="1" applyAlignment="1">
      <alignment horizontal="center"/>
      <protection/>
    </xf>
    <xf numFmtId="0" fontId="2" fillId="0" borderId="14" xfId="60" applyFont="1" applyBorder="1" applyAlignment="1">
      <alignment horizontal="center" vertical="top"/>
      <protection/>
    </xf>
    <xf numFmtId="0" fontId="2" fillId="0" borderId="18" xfId="60" applyFont="1" applyBorder="1" applyAlignment="1">
      <alignment horizontal="center" vertical="top"/>
      <protection/>
    </xf>
    <xf numFmtId="0" fontId="2" fillId="0" borderId="11" xfId="60" applyFont="1" applyBorder="1" applyAlignment="1">
      <alignment horizontal="center" vertical="top"/>
      <protection/>
    </xf>
    <xf numFmtId="0" fontId="0" fillId="0" borderId="0" xfId="60" applyAlignment="1">
      <alignment horizontal="left"/>
      <protection/>
    </xf>
    <xf numFmtId="0" fontId="0" fillId="0" borderId="0" xfId="0" applyAlignment="1">
      <alignment horizontal="left"/>
    </xf>
    <xf numFmtId="0" fontId="2" fillId="0" borderId="10" xfId="60" applyFont="1" applyBorder="1" applyAlignment="1">
      <alignment horizontal="center" vertical="top" wrapText="1"/>
      <protection/>
    </xf>
    <xf numFmtId="0" fontId="2" fillId="0" borderId="12" xfId="60" applyFont="1" applyBorder="1" applyAlignment="1">
      <alignment horizontal="center" vertical="top" wrapText="1"/>
      <protection/>
    </xf>
    <xf numFmtId="0" fontId="6" fillId="0" borderId="14" xfId="60" applyFont="1" applyBorder="1" applyAlignment="1">
      <alignment horizontal="center" vertical="top"/>
      <protection/>
    </xf>
    <xf numFmtId="0" fontId="6" fillId="0" borderId="18" xfId="60" applyFont="1" applyBorder="1" applyAlignment="1">
      <alignment horizontal="center" vertical="top"/>
      <protection/>
    </xf>
    <xf numFmtId="0" fontId="6" fillId="0" borderId="29" xfId="60" applyFont="1" applyBorder="1" applyAlignment="1">
      <alignment horizontal="center" vertical="top"/>
      <protection/>
    </xf>
    <xf numFmtId="0" fontId="4" fillId="0" borderId="0" xfId="60" applyFont="1" applyAlignment="1">
      <alignment horizontal="center"/>
      <protection/>
    </xf>
    <xf numFmtId="0" fontId="2" fillId="0" borderId="14" xfId="60" applyFont="1" applyBorder="1" applyAlignment="1">
      <alignment horizontal="center" vertical="top" wrapText="1"/>
      <protection/>
    </xf>
    <xf numFmtId="0" fontId="2" fillId="0" borderId="18" xfId="60" applyFont="1" applyBorder="1" applyAlignment="1">
      <alignment horizontal="center" vertical="top" wrapText="1"/>
      <protection/>
    </xf>
    <xf numFmtId="0" fontId="2" fillId="0" borderId="15" xfId="60" applyFont="1" applyBorder="1" applyAlignment="1">
      <alignment horizontal="center" vertical="top" wrapText="1"/>
      <protection/>
    </xf>
    <xf numFmtId="0" fontId="0" fillId="0" borderId="21" xfId="60" applyBorder="1" applyAlignment="1">
      <alignment horizontal="center" vertical="center"/>
      <protection/>
    </xf>
    <xf numFmtId="0" fontId="0" fillId="0" borderId="22" xfId="60" applyBorder="1" applyAlignment="1">
      <alignment horizontal="center" vertical="center"/>
      <protection/>
    </xf>
    <xf numFmtId="0" fontId="0" fillId="0" borderId="26" xfId="60" applyBorder="1" applyAlignment="1">
      <alignment horizontal="center" vertical="center"/>
      <protection/>
    </xf>
    <xf numFmtId="0" fontId="0" fillId="0" borderId="20" xfId="60" applyBorder="1" applyAlignment="1">
      <alignment horizontal="center" vertical="center"/>
      <protection/>
    </xf>
    <xf numFmtId="0" fontId="0" fillId="0" borderId="0" xfId="60" applyBorder="1" applyAlignment="1">
      <alignment horizontal="center" vertical="center"/>
      <protection/>
    </xf>
    <xf numFmtId="0" fontId="0" fillId="0" borderId="28" xfId="60" applyBorder="1" applyAlignment="1">
      <alignment horizontal="center" vertical="center"/>
      <protection/>
    </xf>
    <xf numFmtId="0" fontId="0" fillId="0" borderId="17" xfId="60" applyBorder="1" applyAlignment="1">
      <alignment horizontal="center" vertical="center"/>
      <protection/>
    </xf>
    <xf numFmtId="0" fontId="0" fillId="0" borderId="16" xfId="60" applyBorder="1" applyAlignment="1">
      <alignment horizontal="center" vertical="center"/>
      <protection/>
    </xf>
    <xf numFmtId="0" fontId="0" fillId="0" borderId="27" xfId="60" applyBorder="1" applyAlignment="1">
      <alignment horizontal="center" vertical="center"/>
      <protection/>
    </xf>
    <xf numFmtId="0" fontId="31" fillId="0" borderId="0" xfId="0" applyFont="1" applyAlignment="1">
      <alignment horizontal="right"/>
    </xf>
    <xf numFmtId="0" fontId="34" fillId="0" borderId="0" xfId="0" applyFont="1" applyAlignment="1">
      <alignment horizontal="center" wrapText="1"/>
    </xf>
    <xf numFmtId="0" fontId="2" fillId="0" borderId="0" xfId="57" applyFont="1" applyAlignment="1">
      <alignment horizontal="center"/>
      <protection/>
    </xf>
    <xf numFmtId="0" fontId="14" fillId="0" borderId="0" xfId="57" applyFont="1" applyAlignment="1">
      <alignment horizontal="center"/>
      <protection/>
    </xf>
    <xf numFmtId="0" fontId="34" fillId="0" borderId="19" xfId="0" applyFont="1" applyBorder="1" applyAlignment="1">
      <alignment horizontal="center" vertical="top" wrapText="1"/>
    </xf>
    <xf numFmtId="0" fontId="2" fillId="33" borderId="11" xfId="57" applyFont="1" applyFill="1" applyBorder="1" applyAlignment="1">
      <alignment horizontal="center" vertical="center" wrapText="1"/>
      <protection/>
    </xf>
    <xf numFmtId="0" fontId="2" fillId="0" borderId="11" xfId="57" applyFont="1" applyBorder="1" applyAlignment="1">
      <alignment horizontal="left"/>
      <protection/>
    </xf>
    <xf numFmtId="0" fontId="16" fillId="0" borderId="0" xfId="57" applyFont="1" applyAlignment="1">
      <alignment horizontal="right"/>
      <protection/>
    </xf>
    <xf numFmtId="0" fontId="6" fillId="0" borderId="0" xfId="0" applyFont="1" applyAlignment="1">
      <alignment horizontal="center" vertical="top" wrapText="1"/>
    </xf>
    <xf numFmtId="0" fontId="2" fillId="0" borderId="16" xfId="0" applyFont="1" applyBorder="1" applyAlignment="1">
      <alignment horizontal="left"/>
    </xf>
    <xf numFmtId="0" fontId="115" fillId="0" borderId="21" xfId="0" applyFont="1" applyBorder="1" applyAlignment="1">
      <alignment horizontal="center" vertical="top" wrapText="1"/>
    </xf>
    <xf numFmtId="0" fontId="115" fillId="0" borderId="22" xfId="0" applyFont="1" applyBorder="1" applyAlignment="1">
      <alignment horizontal="center" vertical="top" wrapText="1"/>
    </xf>
    <xf numFmtId="0" fontId="115" fillId="0" borderId="26" xfId="0" applyFont="1" applyBorder="1" applyAlignment="1">
      <alignment horizontal="center" vertical="top" wrapText="1"/>
    </xf>
    <xf numFmtId="0" fontId="115" fillId="0" borderId="20" xfId="0" applyFont="1" applyBorder="1" applyAlignment="1">
      <alignment horizontal="center" vertical="top" wrapText="1"/>
    </xf>
    <xf numFmtId="0" fontId="115" fillId="0" borderId="0" xfId="0" applyFont="1" applyBorder="1" applyAlignment="1">
      <alignment horizontal="center" vertical="top" wrapText="1"/>
    </xf>
    <xf numFmtId="0" fontId="115" fillId="0" borderId="28" xfId="0" applyFont="1" applyBorder="1" applyAlignment="1">
      <alignment horizontal="center" vertical="top" wrapText="1"/>
    </xf>
    <xf numFmtId="0" fontId="114" fillId="0" borderId="0" xfId="0" applyFont="1" applyBorder="1" applyAlignment="1">
      <alignment horizontal="center" vertical="top"/>
    </xf>
    <xf numFmtId="0" fontId="119" fillId="0" borderId="0" xfId="0" applyFont="1" applyAlignment="1">
      <alignment horizontal="center" vertical="center"/>
    </xf>
    <xf numFmtId="0" fontId="119" fillId="0" borderId="0" xfId="0" applyFont="1" applyBorder="1" applyAlignment="1">
      <alignment horizontal="center" vertical="center"/>
    </xf>
    <xf numFmtId="0" fontId="121" fillId="0" borderId="14" xfId="0" applyFont="1" applyBorder="1" applyAlignment="1">
      <alignment horizontal="center" vertical="center" wrapText="1"/>
    </xf>
    <xf numFmtId="0" fontId="121" fillId="0" borderId="18" xfId="0" applyFont="1" applyBorder="1" applyAlignment="1">
      <alignment horizontal="center" vertical="center" wrapText="1"/>
    </xf>
    <xf numFmtId="0" fontId="121" fillId="0" borderId="15" xfId="0" applyFont="1" applyBorder="1" applyAlignment="1">
      <alignment horizontal="center" vertical="center" wrapText="1"/>
    </xf>
    <xf numFmtId="0" fontId="41" fillId="0" borderId="0" xfId="0" applyFont="1" applyAlignment="1">
      <alignment horizontal="center" vertical="center" wrapText="1"/>
    </xf>
    <xf numFmtId="0" fontId="14" fillId="0" borderId="11" xfId="0" applyFont="1" applyBorder="1" applyAlignment="1">
      <alignment horizontal="center" vertical="top" wrapText="1"/>
    </xf>
    <xf numFmtId="0" fontId="14" fillId="0" borderId="10" xfId="0" applyFont="1" applyBorder="1" applyAlignment="1">
      <alignment horizontal="center" vertical="top" wrapText="1"/>
    </xf>
    <xf numFmtId="0" fontId="14" fillId="0" borderId="19" xfId="0" applyFont="1" applyBorder="1" applyAlignment="1">
      <alignment horizontal="center" vertical="top" wrapText="1"/>
    </xf>
    <xf numFmtId="0" fontId="14" fillId="0" borderId="12" xfId="0" applyFont="1" applyBorder="1" applyAlignment="1">
      <alignment horizontal="center" vertical="top" wrapText="1"/>
    </xf>
    <xf numFmtId="0" fontId="10" fillId="0" borderId="0" xfId="0" applyFont="1" applyAlignment="1">
      <alignment horizontal="center" vertical="top" wrapText="1"/>
    </xf>
    <xf numFmtId="0" fontId="11" fillId="0" borderId="0" xfId="0" applyFont="1" applyAlignment="1">
      <alignment horizontal="center" vertical="top" wrapText="1"/>
    </xf>
    <xf numFmtId="0" fontId="14" fillId="0" borderId="11" xfId="0" applyFont="1" applyBorder="1" applyAlignment="1">
      <alignment horizontal="center" vertical="top"/>
    </xf>
    <xf numFmtId="0" fontId="15" fillId="33" borderId="0" xfId="0" applyFont="1" applyFill="1" applyAlignment="1">
      <alignment horizontal="center" wrapText="1"/>
    </xf>
    <xf numFmtId="0" fontId="6" fillId="33" borderId="0" xfId="0" applyFont="1" applyFill="1" applyAlignment="1">
      <alignment horizontal="center"/>
    </xf>
    <xf numFmtId="0" fontId="4" fillId="33" borderId="0" xfId="0" applyFont="1" applyFill="1" applyAlignment="1">
      <alignment horizontal="center"/>
    </xf>
    <xf numFmtId="0" fontId="2" fillId="33" borderId="0" xfId="0" applyFont="1" applyFill="1" applyAlignment="1">
      <alignment horizontal="center"/>
    </xf>
    <xf numFmtId="0" fontId="0" fillId="33" borderId="0" xfId="0" applyFont="1" applyFill="1" applyAlignment="1">
      <alignment horizontal="center"/>
    </xf>
    <xf numFmtId="0" fontId="3" fillId="33" borderId="0" xfId="0" applyFont="1" applyFill="1" applyAlignment="1">
      <alignment horizontal="right"/>
    </xf>
    <xf numFmtId="0" fontId="0" fillId="34" borderId="0" xfId="0" applyFont="1" applyFill="1" applyAlignment="1">
      <alignment horizontal="center"/>
    </xf>
    <xf numFmtId="0" fontId="2" fillId="33" borderId="0" xfId="0" applyFont="1" applyFill="1" applyBorder="1" applyAlignment="1">
      <alignment horizontal="right"/>
    </xf>
    <xf numFmtId="0" fontId="2" fillId="33" borderId="21" xfId="0" applyFont="1" applyFill="1" applyBorder="1" applyAlignment="1">
      <alignment horizontal="center" vertical="top" wrapText="1"/>
    </xf>
    <xf numFmtId="0" fontId="2" fillId="33" borderId="17" xfId="0" applyFont="1" applyFill="1" applyBorder="1" applyAlignment="1">
      <alignment horizontal="center" vertical="top" wrapText="1"/>
    </xf>
    <xf numFmtId="0" fontId="6" fillId="0" borderId="0" xfId="0" applyFont="1" applyAlignment="1">
      <alignment/>
    </xf>
    <xf numFmtId="0" fontId="2"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0" fontId="0" fillId="33" borderId="2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6" xfId="0" applyFont="1" applyFill="1" applyBorder="1" applyAlignment="1">
      <alignment horizontal="center" vertical="center"/>
    </xf>
    <xf numFmtId="0" fontId="7" fillId="33" borderId="0" xfId="0" applyFont="1" applyFill="1" applyAlignment="1">
      <alignment horizontal="center" wrapText="1"/>
    </xf>
    <xf numFmtId="0" fontId="21" fillId="0" borderId="14" xfId="57" applyFont="1" applyBorder="1" applyAlignment="1">
      <alignment horizontal="center" vertical="top" wrapText="1"/>
      <protection/>
    </xf>
    <xf numFmtId="0" fontId="21" fillId="0" borderId="18" xfId="57" applyFont="1" applyBorder="1" applyAlignment="1">
      <alignment horizontal="center" vertical="top" wrapText="1"/>
      <protection/>
    </xf>
    <xf numFmtId="0" fontId="21" fillId="0" borderId="15" xfId="57" applyFont="1" applyBorder="1" applyAlignment="1">
      <alignment horizontal="center" vertical="top" wrapText="1"/>
      <protection/>
    </xf>
    <xf numFmtId="0" fontId="42" fillId="0" borderId="0" xfId="57" applyFont="1" applyAlignment="1">
      <alignment horizontal="center"/>
      <protection/>
    </xf>
    <xf numFmtId="0" fontId="21" fillId="0" borderId="10" xfId="57" applyFont="1" applyBorder="1" applyAlignment="1">
      <alignment horizontal="center" vertical="top" wrapText="1"/>
      <protection/>
    </xf>
    <xf numFmtId="0" fontId="21" fillId="0" borderId="12" xfId="57" applyFont="1" applyBorder="1" applyAlignment="1">
      <alignment horizontal="center" vertical="top" wrapText="1"/>
      <protection/>
    </xf>
    <xf numFmtId="0" fontId="21" fillId="0" borderId="26" xfId="57" applyFont="1" applyBorder="1" applyAlignment="1">
      <alignment horizontal="center" vertical="top" wrapText="1"/>
      <protection/>
    </xf>
    <xf numFmtId="0" fontId="110" fillId="0" borderId="14" xfId="57" applyFont="1" applyBorder="1" applyAlignment="1">
      <alignment horizontal="left" vertical="top" wrapText="1"/>
      <protection/>
    </xf>
    <xf numFmtId="0" fontId="110" fillId="0" borderId="18" xfId="57" applyFont="1" applyBorder="1" applyAlignment="1">
      <alignment horizontal="left" vertical="top" wrapText="1"/>
      <protection/>
    </xf>
    <xf numFmtId="0" fontId="110" fillId="0" borderId="15" xfId="57" applyFont="1" applyBorder="1" applyAlignment="1">
      <alignment horizontal="left" vertical="top" wrapText="1"/>
      <protection/>
    </xf>
    <xf numFmtId="0" fontId="21" fillId="0" borderId="11" xfId="57" applyFont="1" applyBorder="1" applyAlignment="1">
      <alignment horizontal="center" vertical="top" wrapText="1"/>
      <protection/>
    </xf>
    <xf numFmtId="0" fontId="17" fillId="0" borderId="11" xfId="57" applyFont="1" applyBorder="1" applyAlignment="1">
      <alignment horizontal="center" vertical="top" wrapText="1"/>
      <protection/>
    </xf>
    <xf numFmtId="0" fontId="19" fillId="0" borderId="21" xfId="57" applyFont="1" applyBorder="1" applyAlignment="1">
      <alignment horizontal="center" vertical="center" wrapText="1"/>
      <protection/>
    </xf>
    <xf numFmtId="0" fontId="19" fillId="0" borderId="22" xfId="57" applyFont="1" applyBorder="1" applyAlignment="1">
      <alignment horizontal="center" vertical="center" wrapText="1"/>
      <protection/>
    </xf>
    <xf numFmtId="0" fontId="19" fillId="0" borderId="26" xfId="57" applyFont="1" applyBorder="1" applyAlignment="1">
      <alignment horizontal="center" vertical="center" wrapText="1"/>
      <protection/>
    </xf>
    <xf numFmtId="0" fontId="19" fillId="0" borderId="20" xfId="57" applyFont="1" applyBorder="1" applyAlignment="1">
      <alignment horizontal="center" vertical="center" wrapText="1"/>
      <protection/>
    </xf>
    <xf numFmtId="0" fontId="19" fillId="0" borderId="0" xfId="57" applyFont="1" applyBorder="1" applyAlignment="1">
      <alignment horizontal="center" vertical="center" wrapText="1"/>
      <protection/>
    </xf>
    <xf numFmtId="0" fontId="19" fillId="0" borderId="28" xfId="57" applyFont="1" applyBorder="1" applyAlignment="1">
      <alignment horizontal="center" vertical="center" wrapText="1"/>
      <protection/>
    </xf>
    <xf numFmtId="0" fontId="19" fillId="0" borderId="17" xfId="57" applyFont="1" applyBorder="1" applyAlignment="1">
      <alignment horizontal="center" vertical="center" wrapText="1"/>
      <protection/>
    </xf>
    <xf numFmtId="0" fontId="19" fillId="0" borderId="16" xfId="57" applyFont="1" applyBorder="1" applyAlignment="1">
      <alignment horizontal="center" vertical="center" wrapText="1"/>
      <protection/>
    </xf>
    <xf numFmtId="0" fontId="19" fillId="0" borderId="27" xfId="57" applyFont="1" applyBorder="1" applyAlignment="1">
      <alignment horizontal="center" vertical="center" wrapText="1"/>
      <protection/>
    </xf>
    <xf numFmtId="0" fontId="28" fillId="0" borderId="0" xfId="57" applyFont="1" applyAlignment="1">
      <alignment horizontal="center"/>
      <protection/>
    </xf>
    <xf numFmtId="0" fontId="20" fillId="0" borderId="11" xfId="57" applyFont="1" applyBorder="1" applyAlignment="1">
      <alignment horizontal="center" vertical="top" wrapText="1"/>
      <protection/>
    </xf>
    <xf numFmtId="0" fontId="6" fillId="0" borderId="11" xfId="0" applyFont="1" applyBorder="1" applyAlignment="1">
      <alignment horizontal="center" vertical="top" wrapText="1"/>
    </xf>
    <xf numFmtId="0" fontId="6" fillId="0" borderId="11" xfId="57" applyFont="1" applyBorder="1" applyAlignment="1">
      <alignment horizontal="center" vertical="top" wrapText="1"/>
      <protection/>
    </xf>
    <xf numFmtId="0" fontId="6" fillId="0" borderId="10" xfId="57" applyFont="1" applyBorder="1" applyAlignment="1">
      <alignment horizontal="center" vertical="top" wrapText="1"/>
      <protection/>
    </xf>
    <xf numFmtId="0" fontId="6" fillId="0" borderId="12" xfId="57" applyFont="1" applyBorder="1" applyAlignment="1">
      <alignment horizontal="center" vertical="top" wrapText="1"/>
      <protection/>
    </xf>
    <xf numFmtId="0" fontId="19" fillId="0" borderId="10" xfId="57" applyFont="1" applyBorder="1" applyAlignment="1">
      <alignment horizontal="center" vertical="top" wrapText="1"/>
      <protection/>
    </xf>
    <xf numFmtId="0" fontId="19" fillId="0" borderId="12" xfId="57" applyFont="1" applyBorder="1" applyAlignment="1">
      <alignment horizontal="center" vertical="top" wrapText="1"/>
      <protection/>
    </xf>
    <xf numFmtId="0" fontId="19" fillId="0" borderId="14" xfId="57" applyFont="1" applyBorder="1" applyAlignment="1">
      <alignment horizontal="center" vertical="top" wrapText="1"/>
      <protection/>
    </xf>
    <xf numFmtId="0" fontId="19" fillId="0" borderId="18" xfId="57" applyFont="1" applyBorder="1" applyAlignment="1">
      <alignment horizontal="center" vertical="top" wrapText="1"/>
      <protection/>
    </xf>
    <xf numFmtId="0" fontId="19" fillId="0" borderId="15" xfId="57" applyFont="1" applyBorder="1" applyAlignment="1">
      <alignment horizontal="center" vertical="top" wrapText="1"/>
      <protection/>
    </xf>
    <xf numFmtId="0" fontId="17" fillId="0" borderId="14" xfId="57" applyFont="1" applyBorder="1" applyAlignment="1">
      <alignment horizontal="center" vertical="top" wrapText="1"/>
      <protection/>
    </xf>
    <xf numFmtId="0" fontId="17" fillId="0" borderId="18" xfId="57" applyFont="1" applyBorder="1" applyAlignment="1">
      <alignment horizontal="center" vertical="top" wrapText="1"/>
      <protection/>
    </xf>
    <xf numFmtId="0" fontId="93" fillId="0" borderId="22" xfId="57" applyBorder="1" applyAlignment="1">
      <alignment horizontal="left"/>
      <protection/>
    </xf>
    <xf numFmtId="0" fontId="21" fillId="0" borderId="21" xfId="57" applyFont="1" applyBorder="1" applyAlignment="1">
      <alignment horizontal="center" vertical="top" wrapText="1"/>
      <protection/>
    </xf>
    <xf numFmtId="0" fontId="19" fillId="0" borderId="11" xfId="57" applyFont="1" applyBorder="1" applyAlignment="1">
      <alignment horizontal="center" wrapText="1"/>
      <protection/>
    </xf>
    <xf numFmtId="0" fontId="11"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Alignment="1">
      <alignment wrapText="1"/>
    </xf>
    <xf numFmtId="0" fontId="19" fillId="0" borderId="10" xfId="57" applyFont="1" applyBorder="1" applyAlignment="1">
      <alignment horizontal="center" vertical="top"/>
      <protection/>
    </xf>
    <xf numFmtId="0" fontId="19" fillId="0" borderId="19" xfId="57" applyFont="1" applyBorder="1" applyAlignment="1">
      <alignment horizontal="center" vertical="top"/>
      <protection/>
    </xf>
    <xf numFmtId="0" fontId="19" fillId="0" borderId="12" xfId="57" applyFont="1" applyBorder="1" applyAlignment="1">
      <alignment horizontal="center" vertical="top"/>
      <protection/>
    </xf>
    <xf numFmtId="0" fontId="21" fillId="0" borderId="19" xfId="57" applyFont="1" applyBorder="1" applyAlignment="1">
      <alignment horizontal="center" vertical="top" wrapText="1"/>
      <protection/>
    </xf>
    <xf numFmtId="0" fontId="19" fillId="0" borderId="14" xfId="57" applyFont="1" applyBorder="1" applyAlignment="1">
      <alignment horizontal="center" wrapText="1"/>
      <protection/>
    </xf>
    <xf numFmtId="0" fontId="19" fillId="0" borderId="18" xfId="57" applyFont="1" applyBorder="1" applyAlignment="1">
      <alignment horizontal="center" wrapText="1"/>
      <protection/>
    </xf>
    <xf numFmtId="0" fontId="19" fillId="0" borderId="15" xfId="57" applyFont="1" applyBorder="1" applyAlignment="1">
      <alignment horizontal="center" wrapText="1"/>
      <protection/>
    </xf>
    <xf numFmtId="0" fontId="21" fillId="0" borderId="20" xfId="57" applyFont="1" applyBorder="1" applyAlignment="1">
      <alignment horizontal="center" vertical="top" wrapText="1"/>
      <protection/>
    </xf>
    <xf numFmtId="0" fontId="21" fillId="0" borderId="28" xfId="57" applyFont="1" applyBorder="1" applyAlignment="1">
      <alignment horizontal="center" vertical="top" wrapText="1"/>
      <protection/>
    </xf>
    <xf numFmtId="0" fontId="22" fillId="0" borderId="0" xfId="57" applyFont="1" applyAlignment="1">
      <alignment horizontal="center"/>
      <protection/>
    </xf>
    <xf numFmtId="0" fontId="2" fillId="0" borderId="14" xfId="61" applyFont="1" applyBorder="1" applyAlignment="1">
      <alignment horizontal="center"/>
      <protection/>
    </xf>
    <xf numFmtId="0" fontId="2" fillId="0" borderId="15" xfId="61" applyFont="1" applyBorder="1" applyAlignment="1">
      <alignment horizontal="center"/>
      <protection/>
    </xf>
    <xf numFmtId="0" fontId="7" fillId="0" borderId="14" xfId="61" applyFont="1" applyBorder="1" applyAlignment="1">
      <alignment horizontal="center" vertical="top" wrapText="1"/>
      <protection/>
    </xf>
    <xf numFmtId="0" fontId="7" fillId="0" borderId="15" xfId="61" applyFont="1" applyBorder="1" applyAlignment="1">
      <alignment horizontal="center" vertical="top" wrapText="1"/>
      <protection/>
    </xf>
    <xf numFmtId="0" fontId="16" fillId="0" borderId="14" xfId="61" applyFont="1" applyBorder="1" applyAlignment="1">
      <alignment horizontal="center" vertical="top" wrapText="1"/>
      <protection/>
    </xf>
    <xf numFmtId="0" fontId="16" fillId="0" borderId="18" xfId="61" applyFont="1" applyBorder="1" applyAlignment="1">
      <alignment horizontal="center" vertical="top" wrapText="1"/>
      <protection/>
    </xf>
    <xf numFmtId="0" fontId="16" fillId="0" borderId="15" xfId="61" applyFont="1" applyBorder="1" applyAlignment="1">
      <alignment horizontal="center" vertical="top" wrapText="1"/>
      <protection/>
    </xf>
    <xf numFmtId="0" fontId="16" fillId="0" borderId="10" xfId="61" applyFont="1" applyBorder="1" applyAlignment="1">
      <alignment horizontal="center" vertical="top" wrapText="1"/>
      <protection/>
    </xf>
    <xf numFmtId="0" fontId="16" fillId="0" borderId="12" xfId="61" applyFont="1" applyBorder="1" applyAlignment="1">
      <alignment horizontal="center" vertical="top" wrapText="1"/>
      <protection/>
    </xf>
    <xf numFmtId="0" fontId="16" fillId="0" borderId="21" xfId="61" applyFont="1" applyBorder="1" applyAlignment="1">
      <alignment horizontal="center" vertical="top" wrapText="1"/>
      <protection/>
    </xf>
    <xf numFmtId="0" fontId="16" fillId="0" borderId="22" xfId="61" applyFont="1" applyBorder="1" applyAlignment="1">
      <alignment horizontal="center" vertical="top" wrapText="1"/>
      <protection/>
    </xf>
    <xf numFmtId="0" fontId="16" fillId="0" borderId="26" xfId="61" applyFont="1" applyBorder="1" applyAlignment="1">
      <alignment horizontal="center" vertical="top" wrapText="1"/>
      <protection/>
    </xf>
    <xf numFmtId="0" fontId="16" fillId="0" borderId="17" xfId="61" applyFont="1" applyBorder="1" applyAlignment="1">
      <alignment horizontal="center" vertical="top" wrapText="1"/>
      <protection/>
    </xf>
    <xf numFmtId="0" fontId="16" fillId="0" borderId="16" xfId="61" applyFont="1" applyBorder="1" applyAlignment="1">
      <alignment horizontal="center" vertical="top" wrapText="1"/>
      <protection/>
    </xf>
    <xf numFmtId="0" fontId="16" fillId="0" borderId="27" xfId="61" applyFont="1" applyBorder="1" applyAlignment="1">
      <alignment horizontal="center" vertical="top" wrapText="1"/>
      <protection/>
    </xf>
    <xf numFmtId="0" fontId="3" fillId="0" borderId="0" xfId="61" applyFont="1" applyAlignment="1">
      <alignment horizontal="right"/>
      <protection/>
    </xf>
    <xf numFmtId="0" fontId="4" fillId="0" borderId="0" xfId="61" applyFont="1" applyAlignment="1">
      <alignment horizontal="center"/>
      <protection/>
    </xf>
    <xf numFmtId="0" fontId="5" fillId="0" borderId="0" xfId="61" applyFont="1" applyAlignment="1">
      <alignment horizontal="center"/>
      <protection/>
    </xf>
    <xf numFmtId="0" fontId="16" fillId="0" borderId="16" xfId="61" applyFont="1" applyBorder="1" applyAlignment="1">
      <alignment horizontal="center"/>
      <protection/>
    </xf>
    <xf numFmtId="0" fontId="6" fillId="0" borderId="0" xfId="61" applyFont="1" applyAlignment="1">
      <alignment horizontal="center"/>
      <protection/>
    </xf>
    <xf numFmtId="0" fontId="16" fillId="0" borderId="14" xfId="61" applyFont="1" applyBorder="1" applyAlignment="1">
      <alignment horizontal="center" vertical="top"/>
      <protection/>
    </xf>
    <xf numFmtId="0" fontId="16" fillId="0" borderId="18" xfId="61" applyFont="1" applyBorder="1" applyAlignment="1">
      <alignment horizontal="center" vertical="top"/>
      <protection/>
    </xf>
    <xf numFmtId="0" fontId="16" fillId="0" borderId="15" xfId="61" applyFont="1" applyBorder="1" applyAlignment="1">
      <alignment horizontal="center" vertical="top"/>
      <protection/>
    </xf>
    <xf numFmtId="0" fontId="2" fillId="0" borderId="0" xfId="60" applyFont="1" applyAlignment="1">
      <alignment horizontal="center"/>
      <protection/>
    </xf>
    <xf numFmtId="0" fontId="11" fillId="0" borderId="0" xfId="60" applyFont="1" applyAlignment="1">
      <alignment horizontal="center"/>
      <protection/>
    </xf>
    <xf numFmtId="0" fontId="5" fillId="0" borderId="0" xfId="60" applyFont="1" applyAlignment="1">
      <alignment horizontal="center" wrapText="1"/>
      <protection/>
    </xf>
    <xf numFmtId="0" fontId="16" fillId="0" borderId="16" xfId="60" applyFont="1" applyBorder="1" applyAlignment="1">
      <alignment horizontal="right"/>
      <protection/>
    </xf>
    <xf numFmtId="0" fontId="2" fillId="0" borderId="11" xfId="60" applyFont="1" applyBorder="1" applyAlignment="1">
      <alignment horizontal="center" vertical="center"/>
      <protection/>
    </xf>
    <xf numFmtId="0" fontId="0" fillId="0" borderId="0" xfId="60" applyFont="1">
      <alignment/>
      <protection/>
    </xf>
    <xf numFmtId="0" fontId="0" fillId="0" borderId="21" xfId="60" applyFont="1" applyBorder="1" applyAlignment="1">
      <alignment horizontal="center" vertical="center"/>
      <protection/>
    </xf>
    <xf numFmtId="0" fontId="0" fillId="0" borderId="22" xfId="60" applyFont="1" applyBorder="1" applyAlignment="1">
      <alignment horizontal="center" vertical="center"/>
      <protection/>
    </xf>
    <xf numFmtId="0" fontId="0" fillId="0" borderId="26" xfId="60" applyFont="1" applyBorder="1" applyAlignment="1">
      <alignment horizontal="center" vertical="center"/>
      <protection/>
    </xf>
    <xf numFmtId="0" fontId="0" fillId="0" borderId="20" xfId="60" applyFont="1" applyBorder="1" applyAlignment="1">
      <alignment horizontal="center" vertical="center"/>
      <protection/>
    </xf>
    <xf numFmtId="0" fontId="0" fillId="0" borderId="0" xfId="60" applyFont="1" applyBorder="1" applyAlignment="1">
      <alignment horizontal="center" vertical="center"/>
      <protection/>
    </xf>
    <xf numFmtId="0" fontId="0" fillId="0" borderId="28" xfId="60" applyFont="1" applyBorder="1" applyAlignment="1">
      <alignment horizontal="center" vertical="center"/>
      <protection/>
    </xf>
    <xf numFmtId="0" fontId="0" fillId="0" borderId="17" xfId="60" applyFont="1" applyBorder="1" applyAlignment="1">
      <alignment horizontal="center" vertical="center"/>
      <protection/>
    </xf>
    <xf numFmtId="0" fontId="0" fillId="0" borderId="16" xfId="60" applyFont="1" applyBorder="1" applyAlignment="1">
      <alignment horizontal="center" vertical="center"/>
      <protection/>
    </xf>
    <xf numFmtId="0" fontId="0" fillId="0" borderId="27" xfId="60" applyFont="1" applyBorder="1" applyAlignment="1">
      <alignment horizontal="center" vertical="center"/>
      <protection/>
    </xf>
    <xf numFmtId="0" fontId="3" fillId="33" borderId="11" xfId="0" applyFont="1" applyFill="1" applyBorder="1" applyAlignment="1">
      <alignment horizontal="right"/>
    </xf>
    <xf numFmtId="0" fontId="6" fillId="33" borderId="11" xfId="0" applyFont="1" applyFill="1" applyBorder="1" applyAlignment="1">
      <alignment horizontal="center"/>
    </xf>
    <xf numFmtId="0" fontId="4" fillId="33" borderId="11" xfId="0" applyFont="1" applyFill="1" applyBorder="1" applyAlignment="1">
      <alignment horizontal="center"/>
    </xf>
    <xf numFmtId="0" fontId="15" fillId="33" borderId="11" xfId="0" applyFont="1" applyFill="1" applyBorder="1" applyAlignment="1">
      <alignment horizontal="center" wrapText="1"/>
    </xf>
    <xf numFmtId="0" fontId="2" fillId="33" borderId="11" xfId="0" applyFont="1" applyFill="1" applyBorder="1" applyAlignment="1">
      <alignment horizontal="right"/>
    </xf>
    <xf numFmtId="0" fontId="0" fillId="33" borderId="11" xfId="0" applyFont="1" applyFill="1" applyBorder="1" applyAlignment="1">
      <alignment horizontal="center"/>
    </xf>
    <xf numFmtId="0" fontId="6" fillId="33" borderId="0" xfId="0" applyFont="1" applyFill="1" applyBorder="1" applyAlignment="1">
      <alignment horizontal="left" vertical="center" wrapText="1"/>
    </xf>
    <xf numFmtId="0" fontId="6" fillId="33" borderId="0" xfId="0" applyFont="1" applyFill="1" applyBorder="1" applyAlignment="1">
      <alignment horizontal="left" vertical="top" wrapText="1"/>
    </xf>
    <xf numFmtId="0" fontId="6" fillId="33" borderId="0" xfId="0" applyFont="1" applyFill="1" applyBorder="1" applyAlignment="1">
      <alignment horizontal="left"/>
    </xf>
    <xf numFmtId="0" fontId="11" fillId="33" borderId="0" xfId="0" applyFont="1" applyFill="1" applyBorder="1" applyAlignment="1">
      <alignment horizontal="center"/>
    </xf>
    <xf numFmtId="0" fontId="6" fillId="33" borderId="0" xfId="0" applyFont="1" applyFill="1" applyAlignment="1">
      <alignment horizontal="left" vertical="center" wrapText="1"/>
    </xf>
    <xf numFmtId="0" fontId="2" fillId="33" borderId="22" xfId="0" applyFont="1" applyFill="1" applyBorder="1" applyAlignment="1">
      <alignment horizontal="center" vertical="top" wrapText="1"/>
    </xf>
    <xf numFmtId="0" fontId="2" fillId="33" borderId="26" xfId="0" applyFont="1" applyFill="1" applyBorder="1" applyAlignment="1">
      <alignment horizontal="center" vertical="top" wrapText="1"/>
    </xf>
    <xf numFmtId="0" fontId="6" fillId="33" borderId="0" xfId="0" applyFont="1" applyFill="1" applyAlignment="1">
      <alignment horizontal="left" vertical="top" wrapText="1"/>
    </xf>
    <xf numFmtId="0" fontId="6" fillId="33" borderId="0" xfId="0" applyFont="1" applyFill="1" applyAlignment="1">
      <alignment horizontal="left"/>
    </xf>
    <xf numFmtId="0" fontId="11" fillId="33" borderId="0" xfId="0" applyFont="1" applyFill="1" applyAlignment="1">
      <alignment horizontal="center"/>
    </xf>
    <xf numFmtId="9" fontId="12" fillId="0" borderId="0" xfId="67" applyFont="1" applyAlignment="1">
      <alignment horizontal="center" vertical="top" wrapText="1"/>
    </xf>
    <xf numFmtId="9" fontId="2" fillId="34" borderId="0" xfId="67" applyFont="1" applyFill="1" applyAlignment="1">
      <alignment/>
    </xf>
    <xf numFmtId="9" fontId="2" fillId="34" borderId="0" xfId="67" applyFont="1" applyFill="1" applyBorder="1" applyAlignment="1">
      <alignment/>
    </xf>
    <xf numFmtId="0" fontId="2" fillId="34" borderId="11" xfId="57" applyFont="1" applyFill="1" applyBorder="1" applyAlignment="1">
      <alignment horizontal="center"/>
      <protection/>
    </xf>
    <xf numFmtId="9" fontId="6" fillId="34" borderId="11" xfId="67" applyFont="1" applyFill="1" applyBorder="1" applyAlignment="1">
      <alignment horizontal="center"/>
    </xf>
    <xf numFmtId="0" fontId="2" fillId="0" borderId="0" xfId="57" applyFont="1" applyBorder="1" applyAlignment="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4" xfId="62"/>
    <cellStyle name="Normal 5" xfId="63"/>
    <cellStyle name="Normal 6"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styles" Target="styles.xml" /><Relationship Id="rId76" Type="http://schemas.openxmlformats.org/officeDocument/2006/relationships/sharedStrings" Target="sharedStrings.xml" /><Relationship Id="rId77" Type="http://schemas.openxmlformats.org/officeDocument/2006/relationships/externalLink" Target="externalLinks/externalLink1.xml" /><Relationship Id="rId7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200025</xdr:colOff>
      <xdr:row>30</xdr:row>
      <xdr:rowOff>152400</xdr:rowOff>
    </xdr:from>
    <xdr:ext cx="13582650" cy="6400800"/>
    <xdr:sp>
      <xdr:nvSpPr>
        <xdr:cNvPr id="1" name="Rectangle 1"/>
        <xdr:cNvSpPr>
          <a:spLocks/>
        </xdr:cNvSpPr>
      </xdr:nvSpPr>
      <xdr:spPr>
        <a:xfrm>
          <a:off x="200025" y="5324475"/>
          <a:ext cx="13582650" cy="6400800"/>
        </a:xfrm>
        <a:prstGeom prst="rect">
          <a:avLst/>
        </a:prstGeom>
        <a:noFill/>
        <a:ln w="9525" cmpd="sng">
          <a:noFill/>
        </a:ln>
      </xdr:spPr>
      <xdr:txBody>
        <a:bodyPr vertOverflow="clip" wrap="square"/>
        <a:p>
          <a:pPr algn="ctr">
            <a:defRPr/>
          </a:pPr>
          <a:r>
            <a:rPr lang="en-US" cap="none" sz="8800" b="1" i="0" u="none" baseline="0">
              <a:solidFill>
                <a:srgbClr val="000000"/>
              </a:solidFill>
            </a:rPr>
            <a:t>Annual Work Plan &amp; Budget
</a:t>
          </a:r>
          <a:r>
            <a:rPr lang="en-US" cap="none" sz="8800" b="1" i="0" u="none" baseline="0">
              <a:solidFill>
                <a:srgbClr val="000000"/>
              </a:solidFill>
            </a:rPr>
            <a:t>2020-21
</a:t>
          </a:r>
          <a:r>
            <a:rPr lang="en-US" cap="none" sz="8800" b="1" i="0" u="none" baseline="0">
              <a:solidFill>
                <a:srgbClr val="000000"/>
              </a:solidFill>
            </a:rPr>
            <a:t>
</a:t>
          </a:r>
          <a:r>
            <a:rPr lang="en-US" cap="none" sz="8800" b="1" i="0" u="none" baseline="0">
              <a:solidFill>
                <a:srgbClr val="000000"/>
              </a:solidFill>
            </a:rPr>
            <a:t>State</a:t>
          </a:r>
          <a:r>
            <a:rPr lang="en-US" cap="none" sz="8800" b="1" i="0" u="none" baseline="0">
              <a:solidFill>
                <a:srgbClr val="000000"/>
              </a:solidFill>
            </a:rPr>
            <a:t> Himachal Pradesh
</a:t>
          </a:r>
          <a:r>
            <a:rPr lang="en-US" cap="none" sz="8800" b="1" i="0" u="none" baseline="0">
              <a:solidFill>
                <a:srgbClr val="000000"/>
              </a:solidFill>
            </a:rPr>
            <a:t>
</a:t>
          </a:r>
          <a:r>
            <a:rPr lang="en-US" cap="none" sz="8800" b="1" i="0" u="none" baseline="0">
              <a:solidFill>
                <a:srgbClr val="000000"/>
              </a:solidFill>
            </a:rPr>
            <a:t>Date of Submission 09-03-2020</a:t>
          </a:r>
          <a:r>
            <a:rPr lang="en-US" cap="none" sz="8800" b="1" i="0" u="none" baseline="0">
              <a:solidFill>
                <a:srgbClr val="000000"/>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57150</xdr:rowOff>
    </xdr:from>
    <xdr:ext cx="5591175" cy="2628900"/>
    <xdr:sp>
      <xdr:nvSpPr>
        <xdr:cNvPr id="1" name="Rectangle 1"/>
        <xdr:cNvSpPr>
          <a:spLocks/>
        </xdr:cNvSpPr>
      </xdr:nvSpPr>
      <xdr:spPr>
        <a:xfrm>
          <a:off x="0" y="542925"/>
          <a:ext cx="5591175" cy="2628900"/>
        </a:xfrm>
        <a:prstGeom prst="rect">
          <a:avLst/>
        </a:prstGeom>
        <a:noFill/>
        <a:ln w="9525" cmpd="sng">
          <a:noFill/>
        </a:ln>
      </xdr:spPr>
      <xdr:txBody>
        <a:bodyPr vertOverflow="clip" wrap="square"/>
        <a:p>
          <a:pPr algn="ctr">
            <a:defRPr/>
          </a:pPr>
          <a:r>
            <a:rPr lang="en-US" cap="none" sz="5400" b="1" i="0" u="none" baseline="0"/>
            <a:t>Performance during 
</a:t>
          </a:r>
          <a:r>
            <a:rPr lang="en-US" cap="none" sz="5400" b="1" i="0" u="none" baseline="0"/>
            <a:t>2019-20</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017-18\awp%2017-18-%20final%20for%20delhi%2024.1.2017\Tables%20AWPB-2017-18%20-%20H.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rst-Page"/>
      <sheetName val="Contents"/>
      <sheetName val="Sheet1"/>
      <sheetName val="AT-1-Gen_Info "/>
      <sheetName val="AT-2-S1 BUDGET"/>
      <sheetName val="AT_2A_fundflow"/>
      <sheetName val="AT-3"/>
      <sheetName val="AT3A_cvrg(Insti)_PY"/>
      <sheetName val="AT3B_cvrg(Insti)_UPY "/>
      <sheetName val="AT3C_cvrg(Insti)_UPY "/>
      <sheetName val="enrolment vs availed_PY"/>
      <sheetName val="enrolment vs availed_UPY"/>
      <sheetName val="T5_PLAN_vs_PRFM"/>
      <sheetName val="T5A_PLAN_vs_PRFM "/>
      <sheetName val="T5B_PLAN_vs_PRFM  (2)"/>
      <sheetName val="T5C_Drought_PLAN_vs_PRFM "/>
      <sheetName val="T5D_Drought_PLAN_vs_PRFM  "/>
      <sheetName val="T6_FG_py_Utlsn"/>
      <sheetName val="T6A_FG_Upy_Utlsn "/>
      <sheetName val="T6B_Pay_FG_FCI_Pry"/>
      <sheetName val="T6C_Coarse_Grain"/>
      <sheetName val="T7_CC_PY_Utlsn"/>
      <sheetName val="T7ACC_UPY_Utlsn "/>
      <sheetName val="AT-8_Hon_CCH_Pry"/>
      <sheetName val="AT-8A_Hon_CCH_UPry"/>
      <sheetName val="AT9_TA"/>
      <sheetName val="AT10_MME"/>
      <sheetName val="AT10A_"/>
      <sheetName val="AT-10 B"/>
      <sheetName val="AT-10 C"/>
      <sheetName val="AT-10D"/>
      <sheetName val="AT11_KS Year wise"/>
      <sheetName val="AT11A_KS-District wise"/>
      <sheetName val="AT12_KD-New"/>
      <sheetName val="AT12A_KD-Replacement"/>
      <sheetName val="Mode of cooking"/>
      <sheetName val="AT-14"/>
      <sheetName val="AT-14 A"/>
      <sheetName val="AT-15"/>
      <sheetName val="AT-16"/>
      <sheetName val="AT_17_Coverage-RBSK "/>
      <sheetName val="AT18_Details_Community "/>
      <sheetName val="AT_19_Impl_Agency"/>
      <sheetName val="AT_20_CentralCookingagency "/>
      <sheetName val="AT-21"/>
      <sheetName val="AT-22"/>
      <sheetName val="AT-23 MIS"/>
      <sheetName val="AT-23A _AMS"/>
      <sheetName val="AT-24"/>
      <sheetName val="AT-25"/>
      <sheetName val="Sheet1 (2)"/>
      <sheetName val="AT26_NoWD"/>
      <sheetName val="AT26A_NoWD"/>
      <sheetName val="AT27_Req_FG_CA_Pry"/>
      <sheetName val="AT27A_Req_FG_CA_UPry "/>
      <sheetName val="AT27B_Req_FG_CA_NCLP"/>
      <sheetName val="AT27C_Req_FG_CA_Drought-Pry"/>
      <sheetName val="AT27D_Req_FG_CA_Drought-UPry"/>
      <sheetName val="AT_28_RqmtKitchen"/>
      <sheetName val="AT-28A_RqmtPlinthArea"/>
      <sheetName val="AT29_K_D"/>
      <sheetName val="AT-30_Coook-cum-Helper"/>
      <sheetName val="AT_32_Budget_provision "/>
    </sheetNames>
    <sheetDataSet>
      <sheetData sheetId="52">
        <row r="7">
          <cell r="A7" t="str">
            <v>State : Himachal Pradesh</v>
          </cell>
        </row>
      </sheetData>
      <sheetData sheetId="53">
        <row r="7">
          <cell r="A7" t="str">
            <v>State : Himachal Pradesh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view="pageBreakPreview" zoomScale="80" zoomScaleSheetLayoutView="80" zoomScalePageLayoutView="0" workbookViewId="0" topLeftCell="A26">
      <selection activeCell="U47" sqref="U47"/>
    </sheetView>
  </sheetViews>
  <sheetFormatPr defaultColWidth="9.140625" defaultRowHeight="12.75"/>
  <cols>
    <col min="15" max="15" width="12.421875" style="0" customWidth="1"/>
  </cols>
  <sheetData>
    <row r="1" ht="37.5" customHeight="1"/>
  </sheetData>
  <sheetProtection/>
  <printOptions horizontalCentered="1"/>
  <pageMargins left="0.7086614173228347" right="0.7086614173228347" top="0.2362204724409449" bottom="0" header="0.31496062992125984" footer="0.31496062992125984"/>
  <pageSetup fitToHeight="1" fitToWidth="1" horizontalDpi="600" verticalDpi="600" orientation="landscape" paperSize="9" scale="34" r:id="rId2"/>
  <drawing r:id="rId1"/>
</worksheet>
</file>

<file path=xl/worksheets/sheet10.xml><?xml version="1.0" encoding="utf-8"?>
<worksheet xmlns="http://schemas.openxmlformats.org/spreadsheetml/2006/main" xmlns:r="http://schemas.openxmlformats.org/officeDocument/2006/relationships">
  <sheetPr>
    <tabColor theme="3" tint="0.7999799847602844"/>
    <pageSetUpPr fitToPage="1"/>
  </sheetPr>
  <dimension ref="A2:S37"/>
  <sheetViews>
    <sheetView view="pageBreakPreview" zoomScale="90" zoomScaleSheetLayoutView="90" zoomScalePageLayoutView="0" workbookViewId="0" topLeftCell="A13">
      <selection activeCell="K34" sqref="K34"/>
    </sheetView>
  </sheetViews>
  <sheetFormatPr defaultColWidth="9.140625" defaultRowHeight="12.75"/>
  <cols>
    <col min="1" max="1" width="7.57421875" style="0" customWidth="1"/>
    <col min="2" max="2" width="10.7109375" style="0" customWidth="1"/>
    <col min="3" max="3" width="9.7109375" style="0" customWidth="1"/>
    <col min="5" max="5" width="9.57421875" style="0" customWidth="1"/>
    <col min="6" max="6" width="7.57421875" style="0" customWidth="1"/>
    <col min="7" max="7" width="8.421875" style="0" customWidth="1"/>
    <col min="8" max="8" width="10.57421875" style="0" customWidth="1"/>
    <col min="9" max="9" width="9.8515625" style="0" customWidth="1"/>
    <col min="11" max="11" width="11.57421875" style="0" customWidth="1"/>
    <col min="12" max="12" width="7.57421875" style="0" customWidth="1"/>
    <col min="13" max="13" width="12.28125" style="0" customWidth="1"/>
    <col min="14" max="14" width="15.8515625" style="0" customWidth="1"/>
  </cols>
  <sheetData>
    <row r="1" ht="43.5" customHeight="1"/>
    <row r="2" spans="4:13" ht="12.75" customHeight="1">
      <c r="D2" s="761"/>
      <c r="E2" s="761"/>
      <c r="F2" s="761"/>
      <c r="G2" s="761"/>
      <c r="H2" s="761"/>
      <c r="I2" s="761"/>
      <c r="J2" s="761"/>
      <c r="K2" s="1"/>
      <c r="M2" s="99" t="s">
        <v>87</v>
      </c>
    </row>
    <row r="3" spans="1:14" ht="15">
      <c r="A3" s="885" t="s">
        <v>0</v>
      </c>
      <c r="B3" s="885"/>
      <c r="C3" s="885"/>
      <c r="D3" s="885"/>
      <c r="E3" s="885"/>
      <c r="F3" s="885"/>
      <c r="G3" s="885"/>
      <c r="H3" s="885"/>
      <c r="I3" s="885"/>
      <c r="J3" s="885"/>
      <c r="K3" s="885"/>
      <c r="L3" s="885"/>
      <c r="M3" s="885"/>
      <c r="N3" s="885"/>
    </row>
    <row r="4" spans="1:14" ht="20.25">
      <c r="A4" s="796" t="s">
        <v>781</v>
      </c>
      <c r="B4" s="796"/>
      <c r="C4" s="796"/>
      <c r="D4" s="796"/>
      <c r="E4" s="796"/>
      <c r="F4" s="796"/>
      <c r="G4" s="796"/>
      <c r="H4" s="796"/>
      <c r="I4" s="796"/>
      <c r="J4" s="796"/>
      <c r="K4" s="796"/>
      <c r="L4" s="796"/>
      <c r="M4" s="796"/>
      <c r="N4" s="796"/>
    </row>
    <row r="5" ht="11.25" customHeight="1"/>
    <row r="6" spans="1:14" ht="15.75">
      <c r="A6" s="764" t="s">
        <v>799</v>
      </c>
      <c r="B6" s="764"/>
      <c r="C6" s="764"/>
      <c r="D6" s="764"/>
      <c r="E6" s="764"/>
      <c r="F6" s="764"/>
      <c r="G6" s="764"/>
      <c r="H6" s="764"/>
      <c r="I6" s="764"/>
      <c r="J6" s="764"/>
      <c r="K6" s="764"/>
      <c r="L6" s="764"/>
      <c r="M6" s="764"/>
      <c r="N6" s="764"/>
    </row>
    <row r="8" spans="1:14" s="45" customFormat="1" ht="15">
      <c r="A8" s="566" t="s">
        <v>755</v>
      </c>
      <c r="B8" s="566"/>
      <c r="L8" s="886" t="s">
        <v>796</v>
      </c>
      <c r="M8" s="886"/>
      <c r="N8" s="886"/>
    </row>
    <row r="9" spans="1:14" ht="15.75" customHeight="1">
      <c r="A9" s="879" t="s">
        <v>2</v>
      </c>
      <c r="B9" s="879" t="s">
        <v>3</v>
      </c>
      <c r="C9" s="812" t="s">
        <v>4</v>
      </c>
      <c r="D9" s="812"/>
      <c r="E9" s="812"/>
      <c r="F9" s="812"/>
      <c r="G9" s="812"/>
      <c r="H9" s="812" t="s">
        <v>101</v>
      </c>
      <c r="I9" s="812"/>
      <c r="J9" s="812"/>
      <c r="K9" s="812"/>
      <c r="L9" s="812"/>
      <c r="M9" s="879" t="s">
        <v>131</v>
      </c>
      <c r="N9" s="817" t="s">
        <v>132</v>
      </c>
    </row>
    <row r="10" spans="1:19" ht="51">
      <c r="A10" s="880"/>
      <c r="B10" s="880"/>
      <c r="C10" s="5" t="s">
        <v>5</v>
      </c>
      <c r="D10" s="5" t="s">
        <v>6</v>
      </c>
      <c r="E10" s="5" t="s">
        <v>347</v>
      </c>
      <c r="F10" s="5" t="s">
        <v>99</v>
      </c>
      <c r="G10" s="5" t="s">
        <v>198</v>
      </c>
      <c r="H10" s="5" t="s">
        <v>5</v>
      </c>
      <c r="I10" s="5" t="s">
        <v>6</v>
      </c>
      <c r="J10" s="5" t="s">
        <v>347</v>
      </c>
      <c r="K10" s="5" t="s">
        <v>99</v>
      </c>
      <c r="L10" s="5" t="s">
        <v>197</v>
      </c>
      <c r="M10" s="880"/>
      <c r="N10" s="817"/>
      <c r="R10" s="9"/>
      <c r="S10" s="13"/>
    </row>
    <row r="11" spans="1:14" s="15" customFormat="1" ht="12.75">
      <c r="A11" s="5">
        <v>1</v>
      </c>
      <c r="B11" s="5">
        <v>2</v>
      </c>
      <c r="C11" s="5">
        <v>3</v>
      </c>
      <c r="D11" s="5">
        <v>4</v>
      </c>
      <c r="E11" s="5">
        <v>5</v>
      </c>
      <c r="F11" s="5">
        <v>6</v>
      </c>
      <c r="G11" s="5">
        <v>7</v>
      </c>
      <c r="H11" s="5">
        <v>8</v>
      </c>
      <c r="I11" s="5">
        <v>9</v>
      </c>
      <c r="J11" s="5">
        <v>10</v>
      </c>
      <c r="K11" s="5">
        <v>11</v>
      </c>
      <c r="L11" s="5">
        <v>12</v>
      </c>
      <c r="M11" s="5">
        <v>13</v>
      </c>
      <c r="N11" s="5">
        <v>14</v>
      </c>
    </row>
    <row r="12" spans="1:14" ht="12.75">
      <c r="A12" s="8">
        <v>1</v>
      </c>
      <c r="B12" s="19" t="s">
        <v>726</v>
      </c>
      <c r="C12" s="9"/>
      <c r="D12" s="9"/>
      <c r="E12" s="9"/>
      <c r="F12" s="9"/>
      <c r="G12" s="9"/>
      <c r="H12" s="9"/>
      <c r="I12" s="9"/>
      <c r="J12" s="9"/>
      <c r="K12" s="9"/>
      <c r="L12" s="9"/>
      <c r="M12" s="9"/>
      <c r="N12" s="9"/>
    </row>
    <row r="13" spans="1:14" ht="12.75">
      <c r="A13" s="8">
        <v>2</v>
      </c>
      <c r="B13" s="19" t="s">
        <v>727</v>
      </c>
      <c r="C13" s="9"/>
      <c r="D13" s="9"/>
      <c r="E13" s="9"/>
      <c r="F13" s="9"/>
      <c r="G13" s="9"/>
      <c r="H13" s="9"/>
      <c r="I13" s="9"/>
      <c r="J13" s="9"/>
      <c r="K13" s="9"/>
      <c r="L13" s="9"/>
      <c r="M13" s="9"/>
      <c r="N13" s="9"/>
    </row>
    <row r="14" spans="1:14" ht="12.75">
      <c r="A14" s="8">
        <v>3</v>
      </c>
      <c r="B14" s="19" t="s">
        <v>728</v>
      </c>
      <c r="C14" s="9"/>
      <c r="D14" s="9"/>
      <c r="E14" s="9"/>
      <c r="F14" s="9"/>
      <c r="G14" s="9"/>
      <c r="H14" s="9"/>
      <c r="I14" s="9"/>
      <c r="J14" s="9"/>
      <c r="K14" s="9"/>
      <c r="L14" s="9"/>
      <c r="M14" s="9"/>
      <c r="N14" s="9"/>
    </row>
    <row r="15" spans="1:14" ht="12.75">
      <c r="A15" s="8">
        <v>4</v>
      </c>
      <c r="B15" s="19" t="s">
        <v>729</v>
      </c>
      <c r="C15" s="9"/>
      <c r="D15" s="9"/>
      <c r="E15" s="9"/>
      <c r="F15" s="887" t="s">
        <v>738</v>
      </c>
      <c r="G15" s="888"/>
      <c r="H15" s="888"/>
      <c r="I15" s="888"/>
      <c r="J15" s="889"/>
      <c r="K15" s="9"/>
      <c r="L15" s="9"/>
      <c r="M15" s="9"/>
      <c r="N15" s="9"/>
    </row>
    <row r="16" spans="1:14" ht="12.75">
      <c r="A16" s="8">
        <v>5</v>
      </c>
      <c r="B16" s="19" t="s">
        <v>730</v>
      </c>
      <c r="C16" s="9"/>
      <c r="D16" s="9"/>
      <c r="E16" s="9"/>
      <c r="F16" s="890"/>
      <c r="G16" s="891"/>
      <c r="H16" s="891"/>
      <c r="I16" s="891"/>
      <c r="J16" s="892"/>
      <c r="K16" s="9"/>
      <c r="L16" s="9"/>
      <c r="M16" s="9"/>
      <c r="N16" s="9"/>
    </row>
    <row r="17" spans="1:14" ht="12.75">
      <c r="A17" s="8">
        <v>6</v>
      </c>
      <c r="B17" s="19" t="s">
        <v>731</v>
      </c>
      <c r="C17" s="9"/>
      <c r="D17" s="9"/>
      <c r="E17" s="9"/>
      <c r="F17" s="893"/>
      <c r="G17" s="894"/>
      <c r="H17" s="894"/>
      <c r="I17" s="894"/>
      <c r="J17" s="895"/>
      <c r="K17" s="9"/>
      <c r="L17" s="9"/>
      <c r="M17" s="9"/>
      <c r="N17" s="9"/>
    </row>
    <row r="18" spans="1:14" ht="25.5">
      <c r="A18" s="8">
        <v>7</v>
      </c>
      <c r="B18" s="143" t="s">
        <v>732</v>
      </c>
      <c r="C18" s="9"/>
      <c r="D18" s="9"/>
      <c r="E18" s="9"/>
      <c r="F18" s="9"/>
      <c r="G18" s="9"/>
      <c r="H18" s="9"/>
      <c r="I18" s="9"/>
      <c r="J18" s="9"/>
      <c r="K18" s="9"/>
      <c r="L18" s="9"/>
      <c r="M18" s="9"/>
      <c r="N18" s="9"/>
    </row>
    <row r="19" spans="1:14" ht="12.75">
      <c r="A19" s="8">
        <v>8</v>
      </c>
      <c r="B19" s="19" t="s">
        <v>733</v>
      </c>
      <c r="C19" s="9"/>
      <c r="D19" s="9"/>
      <c r="E19" s="9"/>
      <c r="F19" s="9"/>
      <c r="G19" s="9"/>
      <c r="H19" s="9"/>
      <c r="I19" s="9"/>
      <c r="J19" s="9"/>
      <c r="K19" s="9"/>
      <c r="L19" s="9"/>
      <c r="M19" s="9"/>
      <c r="N19" s="9"/>
    </row>
    <row r="20" spans="1:14" ht="12.75">
      <c r="A20" s="8">
        <v>9</v>
      </c>
      <c r="B20" s="19" t="s">
        <v>734</v>
      </c>
      <c r="C20" s="9"/>
      <c r="D20" s="9"/>
      <c r="E20" s="9"/>
      <c r="F20" s="9"/>
      <c r="G20" s="9"/>
      <c r="H20" s="9"/>
      <c r="I20" s="9"/>
      <c r="J20" s="9"/>
      <c r="K20" s="9"/>
      <c r="L20" s="9"/>
      <c r="M20" s="9"/>
      <c r="N20" s="9"/>
    </row>
    <row r="21" spans="1:14" ht="12.75">
      <c r="A21" s="8">
        <v>10</v>
      </c>
      <c r="B21" s="19" t="s">
        <v>735</v>
      </c>
      <c r="C21" s="9"/>
      <c r="D21" s="9"/>
      <c r="E21" s="9"/>
      <c r="F21" s="9"/>
      <c r="G21" s="9"/>
      <c r="H21" s="9"/>
      <c r="I21" s="9"/>
      <c r="J21" s="9"/>
      <c r="K21" s="9"/>
      <c r="L21" s="9"/>
      <c r="M21" s="9"/>
      <c r="N21" s="9"/>
    </row>
    <row r="22" spans="1:14" ht="12.75">
      <c r="A22" s="8">
        <v>11</v>
      </c>
      <c r="B22" s="19" t="s">
        <v>736</v>
      </c>
      <c r="C22" s="9"/>
      <c r="D22" s="9"/>
      <c r="E22" s="9"/>
      <c r="F22" s="9"/>
      <c r="G22" s="9"/>
      <c r="H22" s="9"/>
      <c r="I22" s="9"/>
      <c r="J22" s="9"/>
      <c r="K22" s="9"/>
      <c r="L22" s="9"/>
      <c r="M22" s="9"/>
      <c r="N22" s="9"/>
    </row>
    <row r="23" spans="1:14" ht="12.75">
      <c r="A23" s="8">
        <v>12</v>
      </c>
      <c r="B23" s="19" t="s">
        <v>737</v>
      </c>
      <c r="C23" s="9"/>
      <c r="D23" s="9"/>
      <c r="E23" s="9"/>
      <c r="F23" s="9"/>
      <c r="G23" s="9"/>
      <c r="H23" s="9"/>
      <c r="I23" s="9"/>
      <c r="J23" s="9"/>
      <c r="K23" s="9"/>
      <c r="L23" s="9"/>
      <c r="M23" s="9"/>
      <c r="N23" s="9"/>
    </row>
    <row r="24" spans="1:14" ht="12.75">
      <c r="A24" s="29"/>
      <c r="B24" s="29" t="s">
        <v>17</v>
      </c>
      <c r="C24" s="9"/>
      <c r="D24" s="9"/>
      <c r="E24" s="9"/>
      <c r="F24" s="9"/>
      <c r="G24" s="9"/>
      <c r="H24" s="9"/>
      <c r="I24" s="9"/>
      <c r="J24" s="9"/>
      <c r="K24" s="9"/>
      <c r="L24" s="9"/>
      <c r="M24" s="9"/>
      <c r="N24" s="9"/>
    </row>
    <row r="25" spans="1:14" ht="12.75">
      <c r="A25" s="12"/>
      <c r="B25" s="13"/>
      <c r="C25" s="13"/>
      <c r="D25" s="13"/>
      <c r="E25" s="13"/>
      <c r="F25" s="13"/>
      <c r="G25" s="13"/>
      <c r="H25" s="13"/>
      <c r="I25" s="13"/>
      <c r="J25" s="13"/>
      <c r="K25" s="13"/>
      <c r="L25" s="13"/>
      <c r="M25" s="13"/>
      <c r="N25" s="13"/>
    </row>
    <row r="26" ht="12.75">
      <c r="A26" s="11" t="s">
        <v>8</v>
      </c>
    </row>
    <row r="27" ht="12.75">
      <c r="A27" t="s">
        <v>9</v>
      </c>
    </row>
    <row r="28" spans="1:14" ht="12.75">
      <c r="A28" t="s">
        <v>10</v>
      </c>
      <c r="L28" s="12" t="s">
        <v>11</v>
      </c>
      <c r="M28" s="12"/>
      <c r="N28" s="12" t="s">
        <v>11</v>
      </c>
    </row>
    <row r="29" spans="1:12" ht="12.75">
      <c r="A29" s="16" t="s">
        <v>419</v>
      </c>
      <c r="J29" s="12"/>
      <c r="K29" s="12"/>
      <c r="L29" s="12"/>
    </row>
    <row r="30" spans="3:13" ht="12.75">
      <c r="C30" s="16" t="s">
        <v>420</v>
      </c>
      <c r="E30" s="13"/>
      <c r="F30" s="13"/>
      <c r="G30" s="13"/>
      <c r="H30" s="13"/>
      <c r="I30" s="13"/>
      <c r="J30" s="13"/>
      <c r="K30" s="13"/>
      <c r="L30" s="13"/>
      <c r="M30" s="13"/>
    </row>
    <row r="31" spans="4:14" ht="15.75">
      <c r="D31" s="14"/>
      <c r="E31" s="561"/>
      <c r="F31" s="561"/>
      <c r="G31" s="561"/>
      <c r="H31" s="561"/>
      <c r="I31" s="561"/>
      <c r="J31" s="561"/>
      <c r="K31" s="881" t="s">
        <v>777</v>
      </c>
      <c r="L31" s="881"/>
      <c r="M31" s="13"/>
      <c r="N31" s="13"/>
    </row>
    <row r="32" spans="4:14" ht="15.75">
      <c r="D32" s="14"/>
      <c r="E32" s="561"/>
      <c r="F32" s="561"/>
      <c r="G32" s="561"/>
      <c r="H32" s="561"/>
      <c r="I32" s="561"/>
      <c r="J32" s="561"/>
      <c r="K32" s="561"/>
      <c r="L32" s="561"/>
      <c r="M32" s="13"/>
      <c r="N32" s="13"/>
    </row>
    <row r="33" spans="1:14" ht="15.75" customHeight="1">
      <c r="A33" s="15" t="s">
        <v>12</v>
      </c>
      <c r="B33" s="14"/>
      <c r="C33" s="14"/>
      <c r="D33" s="14"/>
      <c r="E33" s="14"/>
      <c r="F33" s="14"/>
      <c r="G33" s="14"/>
      <c r="H33" s="14"/>
      <c r="I33" s="14"/>
      <c r="J33" s="14"/>
      <c r="K33" s="539"/>
      <c r="L33" s="539"/>
      <c r="M33" s="79"/>
      <c r="N33" s="79"/>
    </row>
    <row r="34" spans="1:14" ht="15.75" customHeight="1">
      <c r="A34" s="338"/>
      <c r="B34" s="338"/>
      <c r="C34" s="338"/>
      <c r="D34" s="514" t="s">
        <v>778</v>
      </c>
      <c r="E34" s="428"/>
      <c r="F34" s="338"/>
      <c r="G34" s="338"/>
      <c r="H34" s="338"/>
      <c r="I34" s="338"/>
      <c r="J34" s="338"/>
      <c r="K34" s="540" t="s">
        <v>1019</v>
      </c>
      <c r="L34" s="540"/>
      <c r="M34" s="353"/>
      <c r="N34" s="353"/>
    </row>
    <row r="35" spans="1:14" ht="15.75">
      <c r="A35" s="338"/>
      <c r="B35" s="338"/>
      <c r="C35" s="338"/>
      <c r="D35" s="515" t="s">
        <v>779</v>
      </c>
      <c r="E35" s="429"/>
      <c r="F35" s="338"/>
      <c r="G35" s="338"/>
      <c r="H35" s="338"/>
      <c r="I35" s="338"/>
      <c r="J35" s="338"/>
      <c r="K35" s="540" t="s">
        <v>756</v>
      </c>
      <c r="L35" s="540"/>
      <c r="M35" s="353"/>
      <c r="N35" s="353"/>
    </row>
    <row r="36" spans="4:14" ht="15.75">
      <c r="D36" s="516" t="s">
        <v>780</v>
      </c>
      <c r="E36" s="430"/>
      <c r="F36" s="14"/>
      <c r="G36" s="14"/>
      <c r="H36" s="14"/>
      <c r="I36" s="14"/>
      <c r="J36" s="14"/>
      <c r="K36" s="492" t="s">
        <v>81</v>
      </c>
      <c r="L36" s="492"/>
      <c r="M36" s="31"/>
      <c r="N36" s="31"/>
    </row>
    <row r="37" spans="1:14" ht="12.75">
      <c r="A37" s="876"/>
      <c r="B37" s="876"/>
      <c r="C37" s="876"/>
      <c r="D37" s="876"/>
      <c r="E37" s="876"/>
      <c r="F37" s="876"/>
      <c r="G37" s="876"/>
      <c r="H37" s="876"/>
      <c r="I37" s="876"/>
      <c r="J37" s="876"/>
      <c r="K37" s="876"/>
      <c r="L37" s="876"/>
      <c r="M37" s="876"/>
      <c r="N37" s="876"/>
    </row>
  </sheetData>
  <sheetProtection/>
  <mergeCells count="14">
    <mergeCell ref="D2:J2"/>
    <mergeCell ref="A3:N3"/>
    <mergeCell ref="A4:N4"/>
    <mergeCell ref="A6:N6"/>
    <mergeCell ref="L8:N8"/>
    <mergeCell ref="F15:J17"/>
    <mergeCell ref="A37:N37"/>
    <mergeCell ref="M9:M10"/>
    <mergeCell ref="N9:N10"/>
    <mergeCell ref="A9:A10"/>
    <mergeCell ref="B9:B10"/>
    <mergeCell ref="C9:G9"/>
    <mergeCell ref="H9:L9"/>
    <mergeCell ref="K31:L3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tabColor theme="3" tint="0.7999799847602844"/>
    <pageSetUpPr fitToPage="1"/>
  </sheetPr>
  <dimension ref="A2:S37"/>
  <sheetViews>
    <sheetView view="pageBreakPreview" zoomScaleSheetLayoutView="100" zoomScalePageLayoutView="0" workbookViewId="0" topLeftCell="A4">
      <selection activeCell="K34" sqref="K34"/>
    </sheetView>
  </sheetViews>
  <sheetFormatPr defaultColWidth="9.140625" defaultRowHeight="12.75"/>
  <cols>
    <col min="3" max="3" width="11.28125" style="0" customWidth="1"/>
    <col min="5" max="5" width="9.57421875" style="0" customWidth="1"/>
    <col min="6" max="6" width="9.8515625" style="0" customWidth="1"/>
    <col min="7" max="7" width="9.57421875" style="0" customWidth="1"/>
    <col min="8" max="8" width="10.57421875" style="0" customWidth="1"/>
    <col min="9" max="9" width="9.8515625" style="0" customWidth="1"/>
    <col min="11" max="11" width="11.8515625" style="0" customWidth="1"/>
    <col min="12" max="12" width="9.421875" style="0" customWidth="1"/>
    <col min="13" max="13" width="12.00390625" style="0" customWidth="1"/>
    <col min="14" max="14" width="14.140625" style="0" customWidth="1"/>
  </cols>
  <sheetData>
    <row r="1" ht="46.5" customHeight="1"/>
    <row r="2" spans="4:13" ht="12.75" customHeight="1">
      <c r="D2" s="761"/>
      <c r="E2" s="761"/>
      <c r="F2" s="761"/>
      <c r="G2" s="761"/>
      <c r="H2" s="761"/>
      <c r="I2" s="761"/>
      <c r="J2" s="761"/>
      <c r="M2" s="99" t="s">
        <v>243</v>
      </c>
    </row>
    <row r="3" spans="1:14" ht="15">
      <c r="A3" s="885" t="s">
        <v>0</v>
      </c>
      <c r="B3" s="885"/>
      <c r="C3" s="885"/>
      <c r="D3" s="885"/>
      <c r="E3" s="885"/>
      <c r="F3" s="885"/>
      <c r="G3" s="885"/>
      <c r="H3" s="885"/>
      <c r="I3" s="885"/>
      <c r="J3" s="885"/>
      <c r="K3" s="885"/>
      <c r="L3" s="885"/>
      <c r="M3" s="885"/>
      <c r="N3" s="885"/>
    </row>
    <row r="4" spans="1:14" ht="20.25">
      <c r="A4" s="796" t="s">
        <v>781</v>
      </c>
      <c r="B4" s="796"/>
      <c r="C4" s="796"/>
      <c r="D4" s="796"/>
      <c r="E4" s="796"/>
      <c r="F4" s="796"/>
      <c r="G4" s="796"/>
      <c r="H4" s="796"/>
      <c r="I4" s="796"/>
      <c r="J4" s="796"/>
      <c r="K4" s="796"/>
      <c r="L4" s="796"/>
      <c r="M4" s="796"/>
      <c r="N4" s="796"/>
    </row>
    <row r="5" ht="11.25" customHeight="1"/>
    <row r="6" spans="1:14" ht="15.75">
      <c r="A6" s="764" t="s">
        <v>800</v>
      </c>
      <c r="B6" s="764"/>
      <c r="C6" s="764"/>
      <c r="D6" s="764"/>
      <c r="E6" s="764"/>
      <c r="F6" s="764"/>
      <c r="G6" s="764"/>
      <c r="H6" s="764"/>
      <c r="I6" s="764"/>
      <c r="J6" s="764"/>
      <c r="K6" s="764"/>
      <c r="L6" s="764"/>
      <c r="M6" s="764"/>
      <c r="N6" s="764"/>
    </row>
    <row r="8" spans="1:15" s="45" customFormat="1" ht="15">
      <c r="A8" s="566" t="s">
        <v>755</v>
      </c>
      <c r="B8" s="566"/>
      <c r="L8" s="886" t="s">
        <v>796</v>
      </c>
      <c r="M8" s="886"/>
      <c r="N8" s="886"/>
      <c r="O8" s="567"/>
    </row>
    <row r="9" spans="1:14" ht="15.75" customHeight="1">
      <c r="A9" s="879" t="s">
        <v>2</v>
      </c>
      <c r="B9" s="879" t="s">
        <v>3</v>
      </c>
      <c r="C9" s="812" t="s">
        <v>4</v>
      </c>
      <c r="D9" s="812"/>
      <c r="E9" s="812"/>
      <c r="F9" s="820"/>
      <c r="G9" s="820"/>
      <c r="H9" s="812" t="s">
        <v>101</v>
      </c>
      <c r="I9" s="812"/>
      <c r="J9" s="812"/>
      <c r="K9" s="812"/>
      <c r="L9" s="812"/>
      <c r="M9" s="879" t="s">
        <v>131</v>
      </c>
      <c r="N9" s="817" t="s">
        <v>132</v>
      </c>
    </row>
    <row r="10" spans="1:19" ht="38.25">
      <c r="A10" s="880"/>
      <c r="B10" s="880"/>
      <c r="C10" s="5" t="s">
        <v>5</v>
      </c>
      <c r="D10" s="5" t="s">
        <v>6</v>
      </c>
      <c r="E10" s="5" t="s">
        <v>347</v>
      </c>
      <c r="F10" s="5" t="s">
        <v>99</v>
      </c>
      <c r="G10" s="5" t="s">
        <v>114</v>
      </c>
      <c r="H10" s="5" t="s">
        <v>5</v>
      </c>
      <c r="I10" s="5" t="s">
        <v>6</v>
      </c>
      <c r="J10" s="5" t="s">
        <v>347</v>
      </c>
      <c r="K10" s="7" t="s">
        <v>99</v>
      </c>
      <c r="L10" s="7" t="s">
        <v>115</v>
      </c>
      <c r="M10" s="880"/>
      <c r="N10" s="817"/>
      <c r="R10" s="9"/>
      <c r="S10" s="13"/>
    </row>
    <row r="11" spans="1:14" s="15" customFormat="1" ht="12.75">
      <c r="A11" s="5">
        <v>1</v>
      </c>
      <c r="B11" s="5">
        <v>2</v>
      </c>
      <c r="C11" s="5">
        <v>3</v>
      </c>
      <c r="D11" s="5">
        <v>4</v>
      </c>
      <c r="E11" s="5">
        <v>5</v>
      </c>
      <c r="F11" s="5">
        <v>6</v>
      </c>
      <c r="G11" s="5">
        <v>7</v>
      </c>
      <c r="H11" s="5">
        <v>8</v>
      </c>
      <c r="I11" s="5">
        <v>9</v>
      </c>
      <c r="J11" s="5">
        <v>10</v>
      </c>
      <c r="K11" s="3">
        <v>11</v>
      </c>
      <c r="L11" s="108">
        <v>12</v>
      </c>
      <c r="M11" s="108">
        <v>13</v>
      </c>
      <c r="N11" s="3">
        <v>14</v>
      </c>
    </row>
    <row r="12" spans="1:14" ht="12.75">
      <c r="A12" s="8">
        <v>1</v>
      </c>
      <c r="B12" s="19" t="s">
        <v>726</v>
      </c>
      <c r="C12" s="9">
        <v>258</v>
      </c>
      <c r="D12" s="9">
        <v>0</v>
      </c>
      <c r="E12" s="9">
        <v>0</v>
      </c>
      <c r="F12" s="9">
        <v>0</v>
      </c>
      <c r="G12" s="9">
        <f>C12+D12+E12+F12</f>
        <v>258</v>
      </c>
      <c r="H12" s="9">
        <f>C12</f>
        <v>258</v>
      </c>
      <c r="I12" s="9">
        <f>D12</f>
        <v>0</v>
      </c>
      <c r="J12" s="9">
        <f>E12</f>
        <v>0</v>
      </c>
      <c r="K12" s="9">
        <f>F12</f>
        <v>0</v>
      </c>
      <c r="L12" s="9">
        <f>H12+I12+J12+K12</f>
        <v>258</v>
      </c>
      <c r="M12" s="9">
        <f>G12-L12</f>
        <v>0</v>
      </c>
      <c r="N12" s="9"/>
    </row>
    <row r="13" spans="1:14" ht="12.75">
      <c r="A13" s="8">
        <v>2</v>
      </c>
      <c r="B13" s="19" t="s">
        <v>727</v>
      </c>
      <c r="C13" s="9">
        <v>479</v>
      </c>
      <c r="D13" s="9">
        <v>0</v>
      </c>
      <c r="E13" s="9">
        <v>0</v>
      </c>
      <c r="F13" s="9">
        <v>0</v>
      </c>
      <c r="G13" s="9">
        <f aca="true" t="shared" si="0" ref="G13:G23">C13+D13+E13+F13</f>
        <v>479</v>
      </c>
      <c r="H13" s="9">
        <f aca="true" t="shared" si="1" ref="H13:H23">C13</f>
        <v>479</v>
      </c>
      <c r="I13" s="9">
        <f aca="true" t="shared" si="2" ref="I13:I23">D13</f>
        <v>0</v>
      </c>
      <c r="J13" s="9">
        <f aca="true" t="shared" si="3" ref="J13:J23">E13</f>
        <v>0</v>
      </c>
      <c r="K13" s="9">
        <f aca="true" t="shared" si="4" ref="K13:K23">F13</f>
        <v>0</v>
      </c>
      <c r="L13" s="9">
        <f aca="true" t="shared" si="5" ref="L13:L23">H13+I13+J13+K13</f>
        <v>479</v>
      </c>
      <c r="M13" s="9">
        <f aca="true" t="shared" si="6" ref="M13:M23">G13-L13</f>
        <v>0</v>
      </c>
      <c r="N13" s="9"/>
    </row>
    <row r="14" spans="1:14" ht="12.75">
      <c r="A14" s="8">
        <v>3</v>
      </c>
      <c r="B14" s="19" t="s">
        <v>728</v>
      </c>
      <c r="C14" s="9">
        <v>276</v>
      </c>
      <c r="D14" s="9">
        <v>0</v>
      </c>
      <c r="E14" s="9">
        <v>0</v>
      </c>
      <c r="F14" s="9">
        <v>0</v>
      </c>
      <c r="G14" s="9">
        <f t="shared" si="0"/>
        <v>276</v>
      </c>
      <c r="H14" s="9">
        <f t="shared" si="1"/>
        <v>276</v>
      </c>
      <c r="I14" s="9">
        <f t="shared" si="2"/>
        <v>0</v>
      </c>
      <c r="J14" s="9">
        <f t="shared" si="3"/>
        <v>0</v>
      </c>
      <c r="K14" s="9">
        <f t="shared" si="4"/>
        <v>0</v>
      </c>
      <c r="L14" s="9">
        <f t="shared" si="5"/>
        <v>276</v>
      </c>
      <c r="M14" s="9">
        <f t="shared" si="6"/>
        <v>0</v>
      </c>
      <c r="N14" s="9"/>
    </row>
    <row r="15" spans="1:14" ht="12.75">
      <c r="A15" s="8">
        <v>4</v>
      </c>
      <c r="B15" s="19" t="s">
        <v>729</v>
      </c>
      <c r="C15" s="9">
        <v>842</v>
      </c>
      <c r="D15" s="9">
        <v>0</v>
      </c>
      <c r="E15" s="9">
        <v>0</v>
      </c>
      <c r="F15" s="9">
        <v>0</v>
      </c>
      <c r="G15" s="9">
        <f t="shared" si="0"/>
        <v>842</v>
      </c>
      <c r="H15" s="9">
        <f t="shared" si="1"/>
        <v>842</v>
      </c>
      <c r="I15" s="9">
        <f t="shared" si="2"/>
        <v>0</v>
      </c>
      <c r="J15" s="9">
        <f t="shared" si="3"/>
        <v>0</v>
      </c>
      <c r="K15" s="9">
        <f t="shared" si="4"/>
        <v>0</v>
      </c>
      <c r="L15" s="9">
        <f t="shared" si="5"/>
        <v>842</v>
      </c>
      <c r="M15" s="9">
        <f t="shared" si="6"/>
        <v>0</v>
      </c>
      <c r="N15" s="9"/>
    </row>
    <row r="16" spans="1:14" ht="12.75">
      <c r="A16" s="8">
        <v>5</v>
      </c>
      <c r="B16" s="19" t="s">
        <v>730</v>
      </c>
      <c r="C16" s="9">
        <v>86</v>
      </c>
      <c r="D16" s="9">
        <v>0</v>
      </c>
      <c r="E16" s="9">
        <v>0</v>
      </c>
      <c r="F16" s="9">
        <v>0</v>
      </c>
      <c r="G16" s="9">
        <f t="shared" si="0"/>
        <v>86</v>
      </c>
      <c r="H16" s="9">
        <f t="shared" si="1"/>
        <v>86</v>
      </c>
      <c r="I16" s="9">
        <f t="shared" si="2"/>
        <v>0</v>
      </c>
      <c r="J16" s="9">
        <f t="shared" si="3"/>
        <v>0</v>
      </c>
      <c r="K16" s="9">
        <f t="shared" si="4"/>
        <v>0</v>
      </c>
      <c r="L16" s="9">
        <f t="shared" si="5"/>
        <v>86</v>
      </c>
      <c r="M16" s="9">
        <f t="shared" si="6"/>
        <v>0</v>
      </c>
      <c r="N16" s="9"/>
    </row>
    <row r="17" spans="1:14" ht="12.75">
      <c r="A17" s="8">
        <v>6</v>
      </c>
      <c r="B17" s="19" t="s">
        <v>731</v>
      </c>
      <c r="C17" s="9">
        <v>279</v>
      </c>
      <c r="D17" s="9">
        <v>0</v>
      </c>
      <c r="E17" s="9">
        <v>0</v>
      </c>
      <c r="F17" s="9">
        <v>0</v>
      </c>
      <c r="G17" s="9">
        <f t="shared" si="0"/>
        <v>279</v>
      </c>
      <c r="H17" s="9">
        <f t="shared" si="1"/>
        <v>279</v>
      </c>
      <c r="I17" s="9">
        <f t="shared" si="2"/>
        <v>0</v>
      </c>
      <c r="J17" s="9">
        <f t="shared" si="3"/>
        <v>0</v>
      </c>
      <c r="K17" s="9">
        <f t="shared" si="4"/>
        <v>0</v>
      </c>
      <c r="L17" s="9">
        <f t="shared" si="5"/>
        <v>279</v>
      </c>
      <c r="M17" s="9">
        <f t="shared" si="6"/>
        <v>0</v>
      </c>
      <c r="N17" s="9"/>
    </row>
    <row r="18" spans="1:14" ht="25.5">
      <c r="A18" s="8">
        <v>7</v>
      </c>
      <c r="B18" s="143" t="s">
        <v>732</v>
      </c>
      <c r="C18" s="9">
        <v>71</v>
      </c>
      <c r="D18" s="9">
        <v>0</v>
      </c>
      <c r="E18" s="9">
        <v>0</v>
      </c>
      <c r="F18" s="9">
        <v>0</v>
      </c>
      <c r="G18" s="9">
        <f t="shared" si="0"/>
        <v>71</v>
      </c>
      <c r="H18" s="9">
        <f t="shared" si="1"/>
        <v>71</v>
      </c>
      <c r="I18" s="9">
        <f t="shared" si="2"/>
        <v>0</v>
      </c>
      <c r="J18" s="9">
        <f t="shared" si="3"/>
        <v>0</v>
      </c>
      <c r="K18" s="9">
        <f t="shared" si="4"/>
        <v>0</v>
      </c>
      <c r="L18" s="9">
        <f t="shared" si="5"/>
        <v>71</v>
      </c>
      <c r="M18" s="9">
        <f t="shared" si="6"/>
        <v>0</v>
      </c>
      <c r="N18" s="9"/>
    </row>
    <row r="19" spans="1:14" ht="12.75">
      <c r="A19" s="8">
        <v>8</v>
      </c>
      <c r="B19" s="19" t="s">
        <v>733</v>
      </c>
      <c r="C19" s="9">
        <v>745</v>
      </c>
      <c r="D19" s="9">
        <v>0</v>
      </c>
      <c r="E19" s="9">
        <v>0</v>
      </c>
      <c r="F19" s="9">
        <v>0</v>
      </c>
      <c r="G19" s="9">
        <f t="shared" si="0"/>
        <v>745</v>
      </c>
      <c r="H19" s="9">
        <f t="shared" si="1"/>
        <v>745</v>
      </c>
      <c r="I19" s="9">
        <f t="shared" si="2"/>
        <v>0</v>
      </c>
      <c r="J19" s="9">
        <f t="shared" si="3"/>
        <v>0</v>
      </c>
      <c r="K19" s="9">
        <f t="shared" si="4"/>
        <v>0</v>
      </c>
      <c r="L19" s="9">
        <f t="shared" si="5"/>
        <v>745</v>
      </c>
      <c r="M19" s="9">
        <f t="shared" si="6"/>
        <v>0</v>
      </c>
      <c r="N19" s="9"/>
    </row>
    <row r="20" spans="1:14" ht="12.75">
      <c r="A20" s="8">
        <v>9</v>
      </c>
      <c r="B20" s="19" t="s">
        <v>734</v>
      </c>
      <c r="C20" s="9">
        <v>712</v>
      </c>
      <c r="D20" s="9">
        <v>0</v>
      </c>
      <c r="E20" s="9">
        <v>0</v>
      </c>
      <c r="F20" s="9">
        <v>0</v>
      </c>
      <c r="G20" s="9">
        <f t="shared" si="0"/>
        <v>712</v>
      </c>
      <c r="H20" s="9">
        <f t="shared" si="1"/>
        <v>712</v>
      </c>
      <c r="I20" s="9">
        <f t="shared" si="2"/>
        <v>0</v>
      </c>
      <c r="J20" s="9">
        <f t="shared" si="3"/>
        <v>0</v>
      </c>
      <c r="K20" s="9">
        <f t="shared" si="4"/>
        <v>0</v>
      </c>
      <c r="L20" s="9">
        <f t="shared" si="5"/>
        <v>712</v>
      </c>
      <c r="M20" s="9">
        <f t="shared" si="6"/>
        <v>0</v>
      </c>
      <c r="N20" s="9"/>
    </row>
    <row r="21" spans="1:14" ht="12.75">
      <c r="A21" s="8">
        <v>10</v>
      </c>
      <c r="B21" s="19" t="s">
        <v>735</v>
      </c>
      <c r="C21" s="9">
        <v>429</v>
      </c>
      <c r="D21" s="9">
        <v>0</v>
      </c>
      <c r="E21" s="9">
        <v>1</v>
      </c>
      <c r="F21" s="9">
        <v>0</v>
      </c>
      <c r="G21" s="9">
        <f t="shared" si="0"/>
        <v>430</v>
      </c>
      <c r="H21" s="9">
        <f t="shared" si="1"/>
        <v>429</v>
      </c>
      <c r="I21" s="9">
        <f t="shared" si="2"/>
        <v>0</v>
      </c>
      <c r="J21" s="9">
        <f t="shared" si="3"/>
        <v>1</v>
      </c>
      <c r="K21" s="9">
        <f t="shared" si="4"/>
        <v>0</v>
      </c>
      <c r="L21" s="9">
        <f t="shared" si="5"/>
        <v>430</v>
      </c>
      <c r="M21" s="9">
        <f t="shared" si="6"/>
        <v>0</v>
      </c>
      <c r="N21" s="9"/>
    </row>
    <row r="22" spans="1:14" ht="12.75">
      <c r="A22" s="8">
        <v>11</v>
      </c>
      <c r="B22" s="19" t="s">
        <v>736</v>
      </c>
      <c r="C22" s="9">
        <v>329</v>
      </c>
      <c r="D22" s="9">
        <v>0</v>
      </c>
      <c r="E22" s="9">
        <v>0</v>
      </c>
      <c r="F22" s="9">
        <v>0</v>
      </c>
      <c r="G22" s="9">
        <f t="shared" si="0"/>
        <v>329</v>
      </c>
      <c r="H22" s="9">
        <f t="shared" si="1"/>
        <v>329</v>
      </c>
      <c r="I22" s="9">
        <f t="shared" si="2"/>
        <v>0</v>
      </c>
      <c r="J22" s="9">
        <f t="shared" si="3"/>
        <v>0</v>
      </c>
      <c r="K22" s="9">
        <f t="shared" si="4"/>
        <v>0</v>
      </c>
      <c r="L22" s="9">
        <f t="shared" si="5"/>
        <v>329</v>
      </c>
      <c r="M22" s="9">
        <f t="shared" si="6"/>
        <v>0</v>
      </c>
      <c r="N22" s="9"/>
    </row>
    <row r="23" spans="1:14" ht="12.75">
      <c r="A23" s="8">
        <v>12</v>
      </c>
      <c r="B23" s="19" t="s">
        <v>737</v>
      </c>
      <c r="C23" s="9">
        <v>268</v>
      </c>
      <c r="D23" s="9">
        <v>0</v>
      </c>
      <c r="E23" s="9">
        <v>0</v>
      </c>
      <c r="F23" s="9">
        <v>0</v>
      </c>
      <c r="G23" s="9">
        <f t="shared" si="0"/>
        <v>268</v>
      </c>
      <c r="H23" s="9">
        <f t="shared" si="1"/>
        <v>268</v>
      </c>
      <c r="I23" s="9">
        <f t="shared" si="2"/>
        <v>0</v>
      </c>
      <c r="J23" s="9">
        <f t="shared" si="3"/>
        <v>0</v>
      </c>
      <c r="K23" s="9">
        <f t="shared" si="4"/>
        <v>0</v>
      </c>
      <c r="L23" s="9">
        <f t="shared" si="5"/>
        <v>268</v>
      </c>
      <c r="M23" s="9">
        <f t="shared" si="6"/>
        <v>0</v>
      </c>
      <c r="N23" s="9"/>
    </row>
    <row r="24" spans="1:14" ht="12.75">
      <c r="A24" s="29"/>
      <c r="B24" s="29" t="s">
        <v>17</v>
      </c>
      <c r="C24" s="9">
        <f>SUM(C12:C23)</f>
        <v>4774</v>
      </c>
      <c r="D24" s="9">
        <f aca="true" t="shared" si="7" ref="D24:N24">SUM(D12:D23)</f>
        <v>0</v>
      </c>
      <c r="E24" s="9">
        <f t="shared" si="7"/>
        <v>1</v>
      </c>
      <c r="F24" s="9">
        <f t="shared" si="7"/>
        <v>0</v>
      </c>
      <c r="G24" s="9">
        <f t="shared" si="7"/>
        <v>4775</v>
      </c>
      <c r="H24" s="9">
        <f t="shared" si="7"/>
        <v>4774</v>
      </c>
      <c r="I24" s="9">
        <f t="shared" si="7"/>
        <v>0</v>
      </c>
      <c r="J24" s="9">
        <f t="shared" si="7"/>
        <v>1</v>
      </c>
      <c r="K24" s="9">
        <f t="shared" si="7"/>
        <v>0</v>
      </c>
      <c r="L24" s="9">
        <f t="shared" si="7"/>
        <v>4775</v>
      </c>
      <c r="M24" s="9">
        <f t="shared" si="7"/>
        <v>0</v>
      </c>
      <c r="N24" s="9">
        <f t="shared" si="7"/>
        <v>0</v>
      </c>
    </row>
    <row r="25" spans="1:14" s="16" customFormat="1" ht="12.75">
      <c r="A25" s="481" t="s">
        <v>757</v>
      </c>
      <c r="B25" s="896" t="s">
        <v>916</v>
      </c>
      <c r="C25" s="897"/>
      <c r="D25" s="897"/>
      <c r="E25" s="897"/>
      <c r="F25" s="897"/>
      <c r="G25" s="897"/>
      <c r="H25" s="897"/>
      <c r="I25" s="21"/>
      <c r="J25" s="21"/>
      <c r="K25" s="21"/>
      <c r="L25" s="21"/>
      <c r="M25" s="21"/>
      <c r="N25" s="21"/>
    </row>
    <row r="26" ht="12.75">
      <c r="A26" s="11" t="s">
        <v>8</v>
      </c>
    </row>
    <row r="27" ht="12.75">
      <c r="A27" t="s">
        <v>9</v>
      </c>
    </row>
    <row r="28" spans="1:14" ht="12.75">
      <c r="A28" t="s">
        <v>10</v>
      </c>
      <c r="K28" s="12" t="s">
        <v>11</v>
      </c>
      <c r="L28" s="12" t="s">
        <v>11</v>
      </c>
      <c r="M28" s="12"/>
      <c r="N28" s="12" t="s">
        <v>11</v>
      </c>
    </row>
    <row r="29" spans="1:12" ht="12.75">
      <c r="A29" s="16" t="s">
        <v>419</v>
      </c>
      <c r="J29" s="12"/>
      <c r="K29" s="12"/>
      <c r="L29" s="12"/>
    </row>
    <row r="30" spans="3:13" ht="12.75">
      <c r="C30" s="16" t="s">
        <v>420</v>
      </c>
      <c r="E30" s="13"/>
      <c r="F30" s="13"/>
      <c r="G30" s="13"/>
      <c r="H30" s="13"/>
      <c r="I30" s="13"/>
      <c r="J30" s="13"/>
      <c r="K30" s="13"/>
      <c r="L30" s="13"/>
      <c r="M30" s="13"/>
    </row>
    <row r="31" spans="4:14" ht="15.75">
      <c r="D31" s="538"/>
      <c r="E31" s="559"/>
      <c r="F31" s="559"/>
      <c r="G31" s="559"/>
      <c r="H31" s="559"/>
      <c r="I31" s="559"/>
      <c r="J31" s="559"/>
      <c r="K31" s="881" t="s">
        <v>777</v>
      </c>
      <c r="L31" s="881"/>
      <c r="M31" s="13"/>
      <c r="N31" s="13"/>
    </row>
    <row r="32" spans="4:14" ht="15">
      <c r="D32" s="538"/>
      <c r="E32" s="559"/>
      <c r="F32" s="559"/>
      <c r="G32" s="559"/>
      <c r="H32" s="559"/>
      <c r="I32" s="559"/>
      <c r="J32" s="559"/>
      <c r="K32" s="559"/>
      <c r="L32" s="559"/>
      <c r="M32" s="13"/>
      <c r="N32" s="13"/>
    </row>
    <row r="33" spans="1:15" ht="15.75" customHeight="1">
      <c r="A33" s="49" t="s">
        <v>12</v>
      </c>
      <c r="B33" s="14"/>
      <c r="C33" s="14"/>
      <c r="D33" s="14"/>
      <c r="E33" s="14"/>
      <c r="F33" s="14"/>
      <c r="G33" s="14"/>
      <c r="H33" s="14"/>
      <c r="I33" s="538"/>
      <c r="J33" s="538"/>
      <c r="K33" s="539"/>
      <c r="L33" s="539"/>
      <c r="M33" s="79"/>
      <c r="N33" s="80"/>
      <c r="O33" s="80"/>
    </row>
    <row r="34" spans="1:15" ht="15.75" customHeight="1">
      <c r="A34" s="338"/>
      <c r="B34" s="338"/>
      <c r="C34" s="338"/>
      <c r="D34" s="514" t="s">
        <v>778</v>
      </c>
      <c r="E34" s="428"/>
      <c r="F34" s="338"/>
      <c r="G34" s="338"/>
      <c r="H34" s="338"/>
      <c r="I34" s="338"/>
      <c r="J34" s="338"/>
      <c r="K34" s="540" t="s">
        <v>1019</v>
      </c>
      <c r="L34" s="540"/>
      <c r="M34" s="353"/>
      <c r="N34" s="353"/>
      <c r="O34" s="353"/>
    </row>
    <row r="35" spans="1:15" ht="15.75">
      <c r="A35" s="338"/>
      <c r="B35" s="338"/>
      <c r="C35" s="338"/>
      <c r="D35" s="515" t="s">
        <v>779</v>
      </c>
      <c r="E35" s="429"/>
      <c r="F35" s="338"/>
      <c r="G35" s="338"/>
      <c r="H35" s="338"/>
      <c r="I35" s="338"/>
      <c r="J35" s="338"/>
      <c r="K35" s="540" t="s">
        <v>756</v>
      </c>
      <c r="L35" s="540"/>
      <c r="M35" s="353"/>
      <c r="N35" s="353"/>
      <c r="O35" s="353"/>
    </row>
    <row r="36" spans="4:15" ht="15.75">
      <c r="D36" s="516" t="s">
        <v>780</v>
      </c>
      <c r="E36" s="430"/>
      <c r="F36" s="538"/>
      <c r="G36" s="538"/>
      <c r="H36" s="538"/>
      <c r="I36" s="538"/>
      <c r="J36" s="538"/>
      <c r="K36" s="492" t="s">
        <v>81</v>
      </c>
      <c r="L36" s="492"/>
      <c r="M36" s="31"/>
      <c r="N36" s="34"/>
      <c r="O36" s="34"/>
    </row>
    <row r="37" spans="1:14" ht="12.75">
      <c r="A37" s="876"/>
      <c r="B37" s="876"/>
      <c r="C37" s="876"/>
      <c r="D37" s="876"/>
      <c r="E37" s="876"/>
      <c r="F37" s="876"/>
      <c r="G37" s="876"/>
      <c r="H37" s="876"/>
      <c r="I37" s="876"/>
      <c r="J37" s="876"/>
      <c r="K37" s="876"/>
      <c r="L37" s="876"/>
      <c r="M37" s="876"/>
      <c r="N37" s="876"/>
    </row>
  </sheetData>
  <sheetProtection/>
  <mergeCells count="14">
    <mergeCell ref="A37:N37"/>
    <mergeCell ref="N9:N10"/>
    <mergeCell ref="A9:A10"/>
    <mergeCell ref="B9:B10"/>
    <mergeCell ref="C9:G9"/>
    <mergeCell ref="B25:H25"/>
    <mergeCell ref="K31:L31"/>
    <mergeCell ref="H9:L9"/>
    <mergeCell ref="M9:M10"/>
    <mergeCell ref="D2:J2"/>
    <mergeCell ref="A3:N3"/>
    <mergeCell ref="A4:N4"/>
    <mergeCell ref="A6:N6"/>
    <mergeCell ref="L8:N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2" r:id="rId1"/>
</worksheet>
</file>

<file path=xl/worksheets/sheet12.xml><?xml version="1.0" encoding="utf-8"?>
<worksheet xmlns="http://schemas.openxmlformats.org/spreadsheetml/2006/main" xmlns:r="http://schemas.openxmlformats.org/officeDocument/2006/relationships">
  <sheetPr>
    <tabColor theme="3" tint="0.7999799847602844"/>
    <pageSetUpPr fitToPage="1"/>
  </sheetPr>
  <dimension ref="A2:Q37"/>
  <sheetViews>
    <sheetView view="pageBreakPreview" zoomScale="90" zoomScaleSheetLayoutView="90" zoomScalePageLayoutView="0" workbookViewId="0" topLeftCell="F4">
      <selection activeCell="M27" sqref="M27"/>
    </sheetView>
  </sheetViews>
  <sheetFormatPr defaultColWidth="9.140625" defaultRowHeight="12.75"/>
  <cols>
    <col min="1" max="1" width="7.140625" style="16" customWidth="1"/>
    <col min="2" max="2" width="12.57421875" style="16" customWidth="1"/>
    <col min="3" max="3" width="10.28125" style="16" customWidth="1"/>
    <col min="4" max="4" width="15.00390625" style="16" customWidth="1"/>
    <col min="5" max="6" width="9.140625" style="16" customWidth="1"/>
    <col min="7" max="7" width="11.7109375" style="16" customWidth="1"/>
    <col min="8" max="8" width="11.00390625" style="16" customWidth="1"/>
    <col min="9" max="9" width="9.7109375" style="16" customWidth="1"/>
    <col min="10" max="10" width="9.57421875" style="16" customWidth="1"/>
    <col min="11" max="11" width="11.7109375" style="16" customWidth="1"/>
    <col min="12" max="12" width="10.7109375" style="16" customWidth="1"/>
    <col min="13" max="13" width="10.57421875" style="16" customWidth="1"/>
    <col min="14" max="14" width="11.140625" style="16" customWidth="1"/>
    <col min="15" max="15" width="8.8515625" style="16" customWidth="1"/>
    <col min="16" max="16" width="9.140625" style="16" customWidth="1"/>
    <col min="17" max="17" width="11.00390625" style="16" customWidth="1"/>
    <col min="18" max="16384" width="9.140625" style="16" customWidth="1"/>
  </cols>
  <sheetData>
    <row r="1" ht="54.75" customHeight="1"/>
    <row r="2" spans="15:17" ht="12.75" customHeight="1">
      <c r="O2" s="904" t="s">
        <v>58</v>
      </c>
      <c r="P2" s="904"/>
      <c r="Q2" s="904"/>
    </row>
    <row r="3" spans="1:16" ht="15">
      <c r="A3" s="885" t="s">
        <v>0</v>
      </c>
      <c r="B3" s="885"/>
      <c r="C3" s="885"/>
      <c r="D3" s="885"/>
      <c r="E3" s="885"/>
      <c r="F3" s="885"/>
      <c r="G3" s="885"/>
      <c r="H3" s="885"/>
      <c r="I3" s="885"/>
      <c r="J3" s="885"/>
      <c r="K3" s="885"/>
      <c r="L3" s="885"/>
      <c r="M3" s="41"/>
      <c r="N3" s="41"/>
      <c r="O3" s="41"/>
      <c r="P3" s="41"/>
    </row>
    <row r="4" spans="1:16" ht="20.25">
      <c r="A4" s="796" t="s">
        <v>781</v>
      </c>
      <c r="B4" s="796"/>
      <c r="C4" s="796"/>
      <c r="D4" s="796"/>
      <c r="E4" s="796"/>
      <c r="F4" s="796"/>
      <c r="G4" s="796"/>
      <c r="H4" s="796"/>
      <c r="I4" s="796"/>
      <c r="J4" s="796"/>
      <c r="K4" s="796"/>
      <c r="L4" s="796"/>
      <c r="M4" s="40"/>
      <c r="N4" s="40"/>
      <c r="O4" s="40"/>
      <c r="P4" s="40"/>
    </row>
    <row r="5" ht="11.25" customHeight="1"/>
    <row r="6" spans="1:15" ht="15.75" customHeight="1">
      <c r="A6" s="902" t="s">
        <v>801</v>
      </c>
      <c r="B6" s="902"/>
      <c r="C6" s="902"/>
      <c r="D6" s="902"/>
      <c r="E6" s="902"/>
      <c r="F6" s="902"/>
      <c r="G6" s="902"/>
      <c r="H6" s="902"/>
      <c r="I6" s="902"/>
      <c r="J6" s="902"/>
      <c r="K6" s="902"/>
      <c r="L6" s="902"/>
      <c r="M6" s="902"/>
      <c r="N6" s="902"/>
      <c r="O6" s="902"/>
    </row>
    <row r="8" spans="1:17" s="45" customFormat="1" ht="17.25" customHeight="1">
      <c r="A8" s="566" t="s">
        <v>755</v>
      </c>
      <c r="B8" s="566"/>
      <c r="N8" s="901" t="s">
        <v>802</v>
      </c>
      <c r="O8" s="901"/>
      <c r="P8" s="901"/>
      <c r="Q8" s="901"/>
    </row>
    <row r="9" spans="1:17" ht="24" customHeight="1">
      <c r="A9" s="817" t="s">
        <v>2</v>
      </c>
      <c r="B9" s="817" t="s">
        <v>3</v>
      </c>
      <c r="C9" s="905" t="s">
        <v>880</v>
      </c>
      <c r="D9" s="905"/>
      <c r="E9" s="905"/>
      <c r="F9" s="905"/>
      <c r="G9" s="905"/>
      <c r="H9" s="906" t="s">
        <v>626</v>
      </c>
      <c r="I9" s="905"/>
      <c r="J9" s="905"/>
      <c r="K9" s="905"/>
      <c r="L9" s="905"/>
      <c r="M9" s="898" t="s">
        <v>109</v>
      </c>
      <c r="N9" s="899"/>
      <c r="O9" s="899"/>
      <c r="P9" s="899"/>
      <c r="Q9" s="900"/>
    </row>
    <row r="10" spans="1:17" s="15" customFormat="1" ht="60" customHeight="1">
      <c r="A10" s="817"/>
      <c r="B10" s="817"/>
      <c r="C10" s="5" t="s">
        <v>204</v>
      </c>
      <c r="D10" s="5" t="s">
        <v>205</v>
      </c>
      <c r="E10" s="5" t="s">
        <v>347</v>
      </c>
      <c r="F10" s="5" t="s">
        <v>211</v>
      </c>
      <c r="G10" s="5" t="s">
        <v>114</v>
      </c>
      <c r="H10" s="98" t="s">
        <v>204</v>
      </c>
      <c r="I10" s="5" t="s">
        <v>205</v>
      </c>
      <c r="J10" s="5" t="s">
        <v>347</v>
      </c>
      <c r="K10" s="7" t="s">
        <v>211</v>
      </c>
      <c r="L10" s="5" t="s">
        <v>350</v>
      </c>
      <c r="M10" s="5" t="s">
        <v>204</v>
      </c>
      <c r="N10" s="5" t="s">
        <v>205</v>
      </c>
      <c r="O10" s="5" t="s">
        <v>347</v>
      </c>
      <c r="P10" s="7" t="s">
        <v>211</v>
      </c>
      <c r="Q10" s="5" t="s">
        <v>116</v>
      </c>
    </row>
    <row r="11" spans="1:17" s="62" customFormat="1" ht="12.75">
      <c r="A11" s="61">
        <v>1</v>
      </c>
      <c r="B11" s="61">
        <v>2</v>
      </c>
      <c r="C11" s="61">
        <v>3</v>
      </c>
      <c r="D11" s="61">
        <v>4</v>
      </c>
      <c r="E11" s="61">
        <v>5</v>
      </c>
      <c r="F11" s="61">
        <v>6</v>
      </c>
      <c r="G11" s="61">
        <v>7</v>
      </c>
      <c r="H11" s="61">
        <v>8</v>
      </c>
      <c r="I11" s="61">
        <v>9</v>
      </c>
      <c r="J11" s="61">
        <v>10</v>
      </c>
      <c r="K11" s="61">
        <v>11</v>
      </c>
      <c r="L11" s="61">
        <v>12</v>
      </c>
      <c r="M11" s="61">
        <v>13</v>
      </c>
      <c r="N11" s="61">
        <v>14</v>
      </c>
      <c r="O11" s="61">
        <v>15</v>
      </c>
      <c r="P11" s="61">
        <v>16</v>
      </c>
      <c r="Q11" s="61">
        <v>17</v>
      </c>
    </row>
    <row r="12" spans="1:17" s="257" customFormat="1" ht="12.75">
      <c r="A12" s="389">
        <v>1</v>
      </c>
      <c r="B12" s="261" t="s">
        <v>726</v>
      </c>
      <c r="C12" s="261">
        <v>15627</v>
      </c>
      <c r="D12" s="261">
        <v>0</v>
      </c>
      <c r="E12" s="261">
        <v>0</v>
      </c>
      <c r="F12" s="261">
        <v>0</v>
      </c>
      <c r="G12" s="261">
        <f>C12+D12+E12+F12</f>
        <v>15627</v>
      </c>
      <c r="H12" s="563">
        <v>14930</v>
      </c>
      <c r="I12" s="261">
        <v>0</v>
      </c>
      <c r="J12" s="261">
        <v>0</v>
      </c>
      <c r="K12" s="261">
        <v>0</v>
      </c>
      <c r="L12" s="390">
        <f>H12+I12+J12+K12</f>
        <v>14930</v>
      </c>
      <c r="M12" s="261">
        <v>2538266</v>
      </c>
      <c r="N12" s="261">
        <v>0</v>
      </c>
      <c r="O12" s="261">
        <v>0</v>
      </c>
      <c r="P12" s="261">
        <v>0</v>
      </c>
      <c r="Q12" s="261">
        <f>M12+N12+O12+P12</f>
        <v>2538266</v>
      </c>
    </row>
    <row r="13" spans="1:17" s="257" customFormat="1" ht="12.75">
      <c r="A13" s="389">
        <v>2</v>
      </c>
      <c r="B13" s="261" t="s">
        <v>727</v>
      </c>
      <c r="C13" s="261">
        <v>35740</v>
      </c>
      <c r="D13" s="261">
        <v>0</v>
      </c>
      <c r="E13" s="261">
        <v>0</v>
      </c>
      <c r="F13" s="261">
        <v>0</v>
      </c>
      <c r="G13" s="261">
        <f aca="true" t="shared" si="0" ref="G13:G23">C13+D13+E13+F13</f>
        <v>35740</v>
      </c>
      <c r="H13" s="563">
        <v>33658</v>
      </c>
      <c r="I13" s="261">
        <v>0</v>
      </c>
      <c r="J13" s="261">
        <v>0</v>
      </c>
      <c r="K13" s="261">
        <v>0</v>
      </c>
      <c r="L13" s="390">
        <f aca="true" t="shared" si="1" ref="L13:L23">H13+I13+J13+K13</f>
        <v>33658</v>
      </c>
      <c r="M13" s="261">
        <v>6260456</v>
      </c>
      <c r="N13" s="261">
        <v>0</v>
      </c>
      <c r="O13" s="261">
        <v>0</v>
      </c>
      <c r="P13" s="261">
        <v>0</v>
      </c>
      <c r="Q13" s="261">
        <f aca="true" t="shared" si="2" ref="Q13:Q23">M13+N13+O13+P13</f>
        <v>6260456</v>
      </c>
    </row>
    <row r="14" spans="1:17" s="257" customFormat="1" ht="12.75">
      <c r="A14" s="389">
        <v>3</v>
      </c>
      <c r="B14" s="261" t="s">
        <v>728</v>
      </c>
      <c r="C14" s="261">
        <v>14582</v>
      </c>
      <c r="D14" s="261">
        <v>0</v>
      </c>
      <c r="E14" s="261">
        <v>0</v>
      </c>
      <c r="F14" s="261">
        <v>0</v>
      </c>
      <c r="G14" s="261">
        <f t="shared" si="0"/>
        <v>14582</v>
      </c>
      <c r="H14" s="563">
        <v>13542</v>
      </c>
      <c r="I14" s="261">
        <v>0</v>
      </c>
      <c r="J14" s="261">
        <v>0</v>
      </c>
      <c r="K14" s="261">
        <v>0</v>
      </c>
      <c r="L14" s="390">
        <f t="shared" si="1"/>
        <v>13542</v>
      </c>
      <c r="M14" s="261">
        <v>2315722</v>
      </c>
      <c r="N14" s="261">
        <v>0</v>
      </c>
      <c r="O14" s="261">
        <v>0</v>
      </c>
      <c r="P14" s="261">
        <v>0</v>
      </c>
      <c r="Q14" s="261">
        <f t="shared" si="2"/>
        <v>2315722</v>
      </c>
    </row>
    <row r="15" spans="1:17" s="257" customFormat="1" ht="12.75">
      <c r="A15" s="389">
        <v>4</v>
      </c>
      <c r="B15" s="261" t="s">
        <v>729</v>
      </c>
      <c r="C15" s="261">
        <v>38411</v>
      </c>
      <c r="D15" s="261">
        <v>0</v>
      </c>
      <c r="E15" s="261">
        <v>0</v>
      </c>
      <c r="F15" s="261">
        <v>0</v>
      </c>
      <c r="G15" s="261">
        <f t="shared" si="0"/>
        <v>38411</v>
      </c>
      <c r="H15" s="563">
        <v>35425</v>
      </c>
      <c r="I15" s="261">
        <v>0</v>
      </c>
      <c r="J15" s="261">
        <v>0</v>
      </c>
      <c r="K15" s="261">
        <v>0</v>
      </c>
      <c r="L15" s="390">
        <f t="shared" si="1"/>
        <v>35425</v>
      </c>
      <c r="M15" s="261">
        <v>6057845</v>
      </c>
      <c r="N15" s="261">
        <v>0</v>
      </c>
      <c r="O15" s="261">
        <v>0</v>
      </c>
      <c r="P15" s="261">
        <v>0</v>
      </c>
      <c r="Q15" s="261">
        <f t="shared" si="2"/>
        <v>6057845</v>
      </c>
    </row>
    <row r="16" spans="1:17" s="257" customFormat="1" ht="12.75">
      <c r="A16" s="389">
        <v>5</v>
      </c>
      <c r="B16" s="261" t="s">
        <v>730</v>
      </c>
      <c r="C16" s="261">
        <v>3253</v>
      </c>
      <c r="D16" s="261">
        <v>0</v>
      </c>
      <c r="E16" s="261">
        <v>0</v>
      </c>
      <c r="F16" s="261">
        <v>0</v>
      </c>
      <c r="G16" s="261">
        <f t="shared" si="0"/>
        <v>3253</v>
      </c>
      <c r="H16" s="563">
        <v>3077</v>
      </c>
      <c r="I16" s="261">
        <v>0</v>
      </c>
      <c r="J16" s="261">
        <v>0</v>
      </c>
      <c r="K16" s="261">
        <v>0</v>
      </c>
      <c r="L16" s="390">
        <f t="shared" si="1"/>
        <v>3077</v>
      </c>
      <c r="M16" s="261">
        <v>655559</v>
      </c>
      <c r="N16" s="261">
        <v>0</v>
      </c>
      <c r="O16" s="261">
        <v>0</v>
      </c>
      <c r="P16" s="261">
        <v>0</v>
      </c>
      <c r="Q16" s="261">
        <f t="shared" si="2"/>
        <v>655559</v>
      </c>
    </row>
    <row r="17" spans="1:17" s="257" customFormat="1" ht="12.75">
      <c r="A17" s="389">
        <v>6</v>
      </c>
      <c r="B17" s="261" t="s">
        <v>731</v>
      </c>
      <c r="C17" s="261">
        <v>22548</v>
      </c>
      <c r="D17" s="261">
        <v>0</v>
      </c>
      <c r="E17" s="261">
        <v>98</v>
      </c>
      <c r="F17" s="261">
        <v>0</v>
      </c>
      <c r="G17" s="261">
        <f t="shared" si="0"/>
        <v>22646</v>
      </c>
      <c r="H17" s="563">
        <v>20522</v>
      </c>
      <c r="I17" s="261">
        <v>0</v>
      </c>
      <c r="J17" s="261">
        <v>90</v>
      </c>
      <c r="K17" s="261">
        <v>0</v>
      </c>
      <c r="L17" s="390">
        <f t="shared" si="1"/>
        <v>20612</v>
      </c>
      <c r="M17" s="261">
        <v>3776404</v>
      </c>
      <c r="N17" s="261">
        <v>0</v>
      </c>
      <c r="O17" s="261">
        <v>16409</v>
      </c>
      <c r="P17" s="261">
        <v>0</v>
      </c>
      <c r="Q17" s="261">
        <f t="shared" si="2"/>
        <v>3792813</v>
      </c>
    </row>
    <row r="18" spans="1:17" s="257" customFormat="1" ht="27" customHeight="1">
      <c r="A18" s="389">
        <v>7</v>
      </c>
      <c r="B18" s="470" t="s">
        <v>732</v>
      </c>
      <c r="C18" s="261">
        <v>1253</v>
      </c>
      <c r="D18" s="261">
        <v>0</v>
      </c>
      <c r="E18" s="261">
        <v>0</v>
      </c>
      <c r="F18" s="261">
        <v>0</v>
      </c>
      <c r="G18" s="261">
        <f t="shared" si="0"/>
        <v>1253</v>
      </c>
      <c r="H18" s="563">
        <v>1160</v>
      </c>
      <c r="I18" s="261">
        <v>0</v>
      </c>
      <c r="J18" s="261">
        <v>0</v>
      </c>
      <c r="K18" s="261">
        <v>0</v>
      </c>
      <c r="L18" s="390">
        <f t="shared" si="1"/>
        <v>1160</v>
      </c>
      <c r="M18" s="261">
        <v>200751</v>
      </c>
      <c r="N18" s="261">
        <v>0</v>
      </c>
      <c r="O18" s="261">
        <v>0</v>
      </c>
      <c r="P18" s="261">
        <v>0</v>
      </c>
      <c r="Q18" s="261">
        <f t="shared" si="2"/>
        <v>200751</v>
      </c>
    </row>
    <row r="19" spans="1:17" s="257" customFormat="1" ht="12.75">
      <c r="A19" s="389">
        <v>8</v>
      </c>
      <c r="B19" s="261" t="s">
        <v>733</v>
      </c>
      <c r="C19" s="261">
        <v>40500</v>
      </c>
      <c r="D19" s="261">
        <v>0</v>
      </c>
      <c r="E19" s="261">
        <v>0</v>
      </c>
      <c r="F19" s="261">
        <v>0</v>
      </c>
      <c r="G19" s="261">
        <f t="shared" si="0"/>
        <v>40500</v>
      </c>
      <c r="H19" s="563">
        <v>37032</v>
      </c>
      <c r="I19" s="261">
        <v>0</v>
      </c>
      <c r="J19" s="261">
        <v>0</v>
      </c>
      <c r="K19" s="261">
        <v>0</v>
      </c>
      <c r="L19" s="390">
        <f t="shared" si="1"/>
        <v>37032</v>
      </c>
      <c r="M19" s="261">
        <v>6590311</v>
      </c>
      <c r="N19" s="261">
        <v>0</v>
      </c>
      <c r="O19" s="261">
        <v>0</v>
      </c>
      <c r="P19" s="261">
        <v>0</v>
      </c>
      <c r="Q19" s="261">
        <f t="shared" si="2"/>
        <v>6590311</v>
      </c>
    </row>
    <row r="20" spans="1:17" s="257" customFormat="1" ht="12.75">
      <c r="A20" s="389">
        <v>9</v>
      </c>
      <c r="B20" s="261" t="s">
        <v>734</v>
      </c>
      <c r="C20" s="261">
        <v>33183</v>
      </c>
      <c r="D20" s="261">
        <v>0</v>
      </c>
      <c r="E20" s="261">
        <v>148</v>
      </c>
      <c r="F20" s="261">
        <v>0</v>
      </c>
      <c r="G20" s="261">
        <f t="shared" si="0"/>
        <v>33331</v>
      </c>
      <c r="H20" s="563">
        <v>31513</v>
      </c>
      <c r="I20" s="261">
        <v>0</v>
      </c>
      <c r="J20" s="261">
        <v>136</v>
      </c>
      <c r="K20" s="261">
        <v>0</v>
      </c>
      <c r="L20" s="390">
        <f t="shared" si="1"/>
        <v>31649</v>
      </c>
      <c r="M20" s="261">
        <v>6336821</v>
      </c>
      <c r="N20" s="261">
        <v>0</v>
      </c>
      <c r="O20" s="261">
        <v>24781</v>
      </c>
      <c r="P20" s="261">
        <v>0</v>
      </c>
      <c r="Q20" s="261">
        <f t="shared" si="2"/>
        <v>6361602</v>
      </c>
    </row>
    <row r="21" spans="1:17" s="257" customFormat="1" ht="12.75">
      <c r="A21" s="389">
        <v>10</v>
      </c>
      <c r="B21" s="261" t="s">
        <v>735</v>
      </c>
      <c r="C21" s="261">
        <v>34382</v>
      </c>
      <c r="D21" s="261">
        <v>0</v>
      </c>
      <c r="E21" s="261">
        <f>38+58</f>
        <v>96</v>
      </c>
      <c r="F21" s="261">
        <v>0</v>
      </c>
      <c r="G21" s="261">
        <f t="shared" si="0"/>
        <v>34478</v>
      </c>
      <c r="H21" s="563">
        <v>30188</v>
      </c>
      <c r="I21" s="261">
        <v>0</v>
      </c>
      <c r="J21" s="261">
        <v>88</v>
      </c>
      <c r="K21" s="261">
        <v>0</v>
      </c>
      <c r="L21" s="390">
        <f t="shared" si="1"/>
        <v>30276</v>
      </c>
      <c r="M21" s="261">
        <v>5464020</v>
      </c>
      <c r="N21" s="261">
        <v>0</v>
      </c>
      <c r="O21" s="261">
        <v>16074</v>
      </c>
      <c r="P21" s="261">
        <v>0</v>
      </c>
      <c r="Q21" s="261">
        <f t="shared" si="2"/>
        <v>5480094</v>
      </c>
    </row>
    <row r="22" spans="1:17" s="257" customFormat="1" ht="12.75">
      <c r="A22" s="389">
        <v>11</v>
      </c>
      <c r="B22" s="261" t="s">
        <v>736</v>
      </c>
      <c r="C22" s="261">
        <v>32579</v>
      </c>
      <c r="D22" s="261">
        <v>0</v>
      </c>
      <c r="E22" s="261">
        <v>60</v>
      </c>
      <c r="F22" s="261">
        <v>0</v>
      </c>
      <c r="G22" s="261">
        <f t="shared" si="0"/>
        <v>32639</v>
      </c>
      <c r="H22" s="563">
        <v>27364</v>
      </c>
      <c r="I22" s="261">
        <v>0</v>
      </c>
      <c r="J22" s="261">
        <v>55</v>
      </c>
      <c r="K22" s="261">
        <v>0</v>
      </c>
      <c r="L22" s="390">
        <f t="shared" si="1"/>
        <v>27419</v>
      </c>
      <c r="M22" s="261">
        <v>4870678</v>
      </c>
      <c r="N22" s="261">
        <v>0</v>
      </c>
      <c r="O22" s="261">
        <v>10046</v>
      </c>
      <c r="P22" s="261">
        <v>0</v>
      </c>
      <c r="Q22" s="261">
        <f t="shared" si="2"/>
        <v>4880724</v>
      </c>
    </row>
    <row r="23" spans="1:17" s="257" customFormat="1" ht="12.75">
      <c r="A23" s="389">
        <v>12</v>
      </c>
      <c r="B23" s="261" t="s">
        <v>737</v>
      </c>
      <c r="C23" s="321">
        <v>23116</v>
      </c>
      <c r="D23" s="261">
        <v>0</v>
      </c>
      <c r="E23" s="261">
        <v>196</v>
      </c>
      <c r="F23" s="261">
        <v>0</v>
      </c>
      <c r="G23" s="261">
        <f t="shared" si="0"/>
        <v>23312</v>
      </c>
      <c r="H23" s="563">
        <v>20053</v>
      </c>
      <c r="I23" s="261">
        <v>0</v>
      </c>
      <c r="J23" s="261">
        <v>180</v>
      </c>
      <c r="K23" s="261">
        <v>0</v>
      </c>
      <c r="L23" s="390">
        <f t="shared" si="1"/>
        <v>20233</v>
      </c>
      <c r="M23" s="261">
        <v>3427189</v>
      </c>
      <c r="N23" s="261">
        <v>0</v>
      </c>
      <c r="O23" s="261">
        <v>32818</v>
      </c>
      <c r="P23" s="261">
        <v>0</v>
      </c>
      <c r="Q23" s="261">
        <f t="shared" si="2"/>
        <v>3460007</v>
      </c>
    </row>
    <row r="24" spans="1:17" s="15" customFormat="1" ht="12.75">
      <c r="A24" s="29"/>
      <c r="B24" s="29" t="s">
        <v>17</v>
      </c>
      <c r="C24" s="29">
        <f>SUM(C12:C23)</f>
        <v>295174</v>
      </c>
      <c r="D24" s="29">
        <f aca="true" t="shared" si="3" ref="D24:Q24">SUM(D12:D23)</f>
        <v>0</v>
      </c>
      <c r="E24" s="29">
        <f t="shared" si="3"/>
        <v>598</v>
      </c>
      <c r="F24" s="29">
        <f t="shared" si="3"/>
        <v>0</v>
      </c>
      <c r="G24" s="29">
        <f t="shared" si="3"/>
        <v>295772</v>
      </c>
      <c r="H24" s="29">
        <f t="shared" si="3"/>
        <v>268464</v>
      </c>
      <c r="I24" s="29">
        <f t="shared" si="3"/>
        <v>0</v>
      </c>
      <c r="J24" s="29">
        <f t="shared" si="3"/>
        <v>549</v>
      </c>
      <c r="K24" s="29">
        <f t="shared" si="3"/>
        <v>0</v>
      </c>
      <c r="L24" s="29">
        <f t="shared" si="3"/>
        <v>269013</v>
      </c>
      <c r="M24" s="29">
        <f t="shared" si="3"/>
        <v>48494022</v>
      </c>
      <c r="N24" s="29">
        <f t="shared" si="3"/>
        <v>0</v>
      </c>
      <c r="O24" s="29">
        <f t="shared" si="3"/>
        <v>100128</v>
      </c>
      <c r="P24" s="29">
        <f t="shared" si="3"/>
        <v>0</v>
      </c>
      <c r="Q24" s="29">
        <f t="shared" si="3"/>
        <v>48594150</v>
      </c>
    </row>
    <row r="25" spans="1:17" ht="12.75">
      <c r="A25" s="68"/>
      <c r="B25" s="21"/>
      <c r="C25" s="21"/>
      <c r="D25" s="21"/>
      <c r="E25" s="21"/>
      <c r="F25" s="21"/>
      <c r="G25" s="723">
        <f>'enrolment vs availed_UPY'!G24</f>
        <v>202002</v>
      </c>
      <c r="I25" s="21"/>
      <c r="J25" s="21"/>
      <c r="K25" s="21"/>
      <c r="L25" s="723">
        <f>'enrolment vs availed_UPY'!L24</f>
        <v>184545</v>
      </c>
      <c r="M25" s="724">
        <f>L24/G24</f>
        <v>0.9095282853008398</v>
      </c>
      <c r="N25" s="21"/>
      <c r="O25" s="21"/>
      <c r="P25" s="21"/>
      <c r="Q25" s="564"/>
    </row>
    <row r="26" spans="1:13" ht="15">
      <c r="A26" s="11" t="s">
        <v>8</v>
      </c>
      <c r="B26"/>
      <c r="C26"/>
      <c r="D26"/>
      <c r="G26" s="49">
        <f>G24+G25</f>
        <v>497774</v>
      </c>
      <c r="L26" s="49">
        <f>L24+L25</f>
        <v>453558</v>
      </c>
      <c r="M26" s="725">
        <f>L25/G25</f>
        <v>0.9135800635637271</v>
      </c>
    </row>
    <row r="27" spans="1:13" ht="12.75">
      <c r="A27" t="s">
        <v>9</v>
      </c>
      <c r="B27"/>
      <c r="C27"/>
      <c r="D27"/>
      <c r="M27" s="725">
        <f>L26/G26</f>
        <v>0.9111725401487422</v>
      </c>
    </row>
    <row r="28" spans="1:12" ht="12.75">
      <c r="A28" t="s">
        <v>10</v>
      </c>
      <c r="B28"/>
      <c r="C28"/>
      <c r="D28"/>
      <c r="I28" s="12"/>
      <c r="J28" s="12"/>
      <c r="K28" s="12"/>
      <c r="L28" s="12"/>
    </row>
    <row r="29" spans="1:12" ht="12.75">
      <c r="A29" s="16" t="s">
        <v>419</v>
      </c>
      <c r="J29" s="12"/>
      <c r="K29" s="12"/>
      <c r="L29" s="12"/>
    </row>
    <row r="30" spans="3:13" ht="12.75">
      <c r="C30" s="16" t="s">
        <v>420</v>
      </c>
      <c r="E30" s="13"/>
      <c r="F30" s="13"/>
      <c r="G30" s="13"/>
      <c r="H30" s="13"/>
      <c r="I30" s="13"/>
      <c r="J30" s="13"/>
      <c r="K30" s="13"/>
      <c r="L30" s="13"/>
      <c r="M30" s="13"/>
    </row>
    <row r="31" spans="4:17" ht="15.75">
      <c r="D31" s="538"/>
      <c r="E31" s="559"/>
      <c r="F31" s="559"/>
      <c r="G31" s="559"/>
      <c r="H31" s="559"/>
      <c r="I31" s="559"/>
      <c r="J31" s="559"/>
      <c r="K31" s="559"/>
      <c r="L31" s="559"/>
      <c r="M31" s="559"/>
      <c r="N31" s="881" t="s">
        <v>777</v>
      </c>
      <c r="O31" s="881"/>
      <c r="P31" s="538"/>
      <c r="Q31" s="538"/>
    </row>
    <row r="32" spans="4:17" ht="15">
      <c r="D32" s="538"/>
      <c r="E32" s="559"/>
      <c r="F32" s="559"/>
      <c r="G32" s="559"/>
      <c r="H32" s="559"/>
      <c r="I32" s="559"/>
      <c r="J32" s="559"/>
      <c r="K32" s="559"/>
      <c r="L32" s="559"/>
      <c r="M32" s="559"/>
      <c r="N32" s="538"/>
      <c r="O32" s="538"/>
      <c r="P32" s="538"/>
      <c r="Q32" s="538"/>
    </row>
    <row r="33" spans="1:17" ht="15.75">
      <c r="A33" s="15" t="s">
        <v>12</v>
      </c>
      <c r="B33" s="15"/>
      <c r="C33" s="15"/>
      <c r="D33" s="14"/>
      <c r="E33" s="14"/>
      <c r="F33" s="14"/>
      <c r="G33" s="14"/>
      <c r="H33" s="538"/>
      <c r="I33" s="14"/>
      <c r="J33" s="538"/>
      <c r="K33" s="538"/>
      <c r="L33" s="538"/>
      <c r="M33" s="538"/>
      <c r="N33" s="539"/>
      <c r="O33" s="539"/>
      <c r="P33" s="539"/>
      <c r="Q33" s="338"/>
    </row>
    <row r="34" spans="1:17" ht="19.5" customHeight="1">
      <c r="A34" s="80"/>
      <c r="B34" s="80"/>
      <c r="C34" s="80"/>
      <c r="D34" s="514" t="s">
        <v>778</v>
      </c>
      <c r="E34" s="428"/>
      <c r="F34" s="338"/>
      <c r="G34" s="338"/>
      <c r="H34" s="338"/>
      <c r="I34" s="338"/>
      <c r="J34" s="338"/>
      <c r="K34" s="338"/>
      <c r="L34" s="338"/>
      <c r="M34" s="338"/>
      <c r="N34" s="540" t="s">
        <v>1019</v>
      </c>
      <c r="O34" s="540"/>
      <c r="P34" s="540"/>
      <c r="Q34" s="338"/>
    </row>
    <row r="35" spans="1:17" ht="15.75">
      <c r="A35" s="80"/>
      <c r="B35" s="80"/>
      <c r="C35" s="80"/>
      <c r="D35" s="515" t="s">
        <v>779</v>
      </c>
      <c r="E35" s="429"/>
      <c r="F35" s="338"/>
      <c r="G35" s="338"/>
      <c r="H35" s="338"/>
      <c r="I35" s="338"/>
      <c r="J35" s="338"/>
      <c r="K35" s="338"/>
      <c r="L35" s="338"/>
      <c r="M35" s="338"/>
      <c r="N35" s="540" t="s">
        <v>756</v>
      </c>
      <c r="O35" s="540"/>
      <c r="P35" s="540"/>
      <c r="Q35" s="338"/>
    </row>
    <row r="36" spans="1:17" ht="15.75">
      <c r="A36" s="15"/>
      <c r="B36" s="15"/>
      <c r="C36" s="15"/>
      <c r="D36" s="516" t="s">
        <v>780</v>
      </c>
      <c r="E36" s="430"/>
      <c r="F36" s="14"/>
      <c r="G36" s="538"/>
      <c r="H36" s="538"/>
      <c r="I36" s="538"/>
      <c r="J36" s="538"/>
      <c r="K36" s="538"/>
      <c r="L36" s="538"/>
      <c r="M36" s="538"/>
      <c r="N36" s="492" t="s">
        <v>81</v>
      </c>
      <c r="O36" s="492"/>
      <c r="P36" s="492"/>
      <c r="Q36" s="103"/>
    </row>
    <row r="37" spans="1:12" ht="12.75">
      <c r="A37" s="903"/>
      <c r="B37" s="903"/>
      <c r="C37" s="903"/>
      <c r="D37" s="903"/>
      <c r="E37" s="903"/>
      <c r="F37" s="903"/>
      <c r="G37" s="903"/>
      <c r="H37" s="903"/>
      <c r="I37" s="903"/>
      <c r="J37" s="903"/>
      <c r="K37" s="903"/>
      <c r="L37" s="903"/>
    </row>
  </sheetData>
  <sheetProtection/>
  <mergeCells count="12">
    <mergeCell ref="C9:G9"/>
    <mergeCell ref="H9:L9"/>
    <mergeCell ref="M9:Q9"/>
    <mergeCell ref="N8:Q8"/>
    <mergeCell ref="N31:O31"/>
    <mergeCell ref="A6:O6"/>
    <mergeCell ref="A37:L37"/>
    <mergeCell ref="O2:Q2"/>
    <mergeCell ref="A3:L3"/>
    <mergeCell ref="A4:L4"/>
    <mergeCell ref="A9:A10"/>
    <mergeCell ref="B9:B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tabColor theme="3" tint="0.7999799847602844"/>
    <pageSetUpPr fitToPage="1"/>
  </sheetPr>
  <dimension ref="A2:Q37"/>
  <sheetViews>
    <sheetView view="pageBreakPreview" zoomScale="90" zoomScaleSheetLayoutView="90" zoomScalePageLayoutView="0" workbookViewId="0" topLeftCell="A6">
      <selection activeCell="G26" sqref="G26"/>
    </sheetView>
  </sheetViews>
  <sheetFormatPr defaultColWidth="9.140625" defaultRowHeight="12.75"/>
  <cols>
    <col min="1" max="1" width="7.140625" style="16" customWidth="1"/>
    <col min="2" max="2" width="12.8515625" style="16" customWidth="1"/>
    <col min="3" max="3" width="9.57421875" style="16" customWidth="1"/>
    <col min="4" max="4" width="9.28125" style="16" customWidth="1"/>
    <col min="5" max="6" width="9.140625" style="16" customWidth="1"/>
    <col min="7" max="7" width="10.8515625" style="16" customWidth="1"/>
    <col min="8" max="8" width="10.28125" style="16" customWidth="1"/>
    <col min="9" max="9" width="10.8515625" style="16" customWidth="1"/>
    <col min="10" max="10" width="10.28125" style="16" customWidth="1"/>
    <col min="11" max="11" width="11.28125" style="16" customWidth="1"/>
    <col min="12" max="12" width="11.7109375" style="16" customWidth="1"/>
    <col min="13" max="13" width="10.140625" style="16" customWidth="1"/>
    <col min="14" max="14" width="13.00390625" style="16" customWidth="1"/>
    <col min="15" max="15" width="8.8515625" style="16" customWidth="1"/>
    <col min="16" max="16" width="9.140625" style="16" customWidth="1"/>
    <col min="17" max="17" width="11.00390625" style="16" customWidth="1"/>
    <col min="18" max="16384" width="9.140625" style="16" customWidth="1"/>
  </cols>
  <sheetData>
    <row r="1" ht="63.75" customHeight="1"/>
    <row r="2" spans="15:17" ht="12.75" customHeight="1">
      <c r="O2" s="762" t="s">
        <v>1003</v>
      </c>
      <c r="P2" s="762"/>
      <c r="Q2" s="762"/>
    </row>
    <row r="3" spans="1:16" ht="15.75">
      <c r="A3" s="763" t="s">
        <v>0</v>
      </c>
      <c r="B3" s="763"/>
      <c r="C3" s="763"/>
      <c r="D3" s="763"/>
      <c r="E3" s="763"/>
      <c r="F3" s="763"/>
      <c r="G3" s="763"/>
      <c r="H3" s="763"/>
      <c r="I3" s="763"/>
      <c r="J3" s="763"/>
      <c r="K3" s="763"/>
      <c r="L3" s="763"/>
      <c r="M3" s="41"/>
      <c r="N3" s="41"/>
      <c r="O3" s="41"/>
      <c r="P3" s="41"/>
    </row>
    <row r="4" spans="1:16" ht="20.25">
      <c r="A4" s="796" t="s">
        <v>781</v>
      </c>
      <c r="B4" s="796"/>
      <c r="C4" s="796"/>
      <c r="D4" s="796"/>
      <c r="E4" s="796"/>
      <c r="F4" s="796"/>
      <c r="G4" s="796"/>
      <c r="H4" s="796"/>
      <c r="I4" s="796"/>
      <c r="J4" s="796"/>
      <c r="K4" s="796"/>
      <c r="L4" s="796"/>
      <c r="M4" s="40"/>
      <c r="N4" s="40"/>
      <c r="O4" s="40"/>
      <c r="P4" s="40"/>
    </row>
    <row r="5" ht="11.25" customHeight="1"/>
    <row r="6" spans="1:12" ht="15.75">
      <c r="A6" s="902" t="s">
        <v>803</v>
      </c>
      <c r="B6" s="902"/>
      <c r="C6" s="902"/>
      <c r="D6" s="902"/>
      <c r="E6" s="902"/>
      <c r="F6" s="902"/>
      <c r="G6" s="902"/>
      <c r="H6" s="902"/>
      <c r="I6" s="902"/>
      <c r="J6" s="902"/>
      <c r="K6" s="902"/>
      <c r="L6" s="902"/>
    </row>
    <row r="8" spans="1:17" s="45" customFormat="1" ht="18.75" customHeight="1">
      <c r="A8" s="566" t="s">
        <v>755</v>
      </c>
      <c r="B8" s="566"/>
      <c r="N8" s="907" t="s">
        <v>802</v>
      </c>
      <c r="O8" s="907"/>
      <c r="P8" s="907"/>
      <c r="Q8" s="907"/>
    </row>
    <row r="9" spans="1:17" s="15" customFormat="1" ht="29.25" customHeight="1">
      <c r="A9" s="817" t="s">
        <v>2</v>
      </c>
      <c r="B9" s="817" t="s">
        <v>3</v>
      </c>
      <c r="C9" s="905" t="s">
        <v>985</v>
      </c>
      <c r="D9" s="905"/>
      <c r="E9" s="905"/>
      <c r="F9" s="908"/>
      <c r="G9" s="908"/>
      <c r="H9" s="906" t="s">
        <v>626</v>
      </c>
      <c r="I9" s="905"/>
      <c r="J9" s="905"/>
      <c r="K9" s="905"/>
      <c r="L9" s="905"/>
      <c r="M9" s="898" t="s">
        <v>109</v>
      </c>
      <c r="N9" s="899"/>
      <c r="O9" s="899"/>
      <c r="P9" s="899"/>
      <c r="Q9" s="900"/>
    </row>
    <row r="10" spans="1:17" s="15" customFormat="1" ht="44.25" customHeight="1">
      <c r="A10" s="817"/>
      <c r="B10" s="817"/>
      <c r="C10" s="5" t="s">
        <v>204</v>
      </c>
      <c r="D10" s="5" t="s">
        <v>205</v>
      </c>
      <c r="E10" s="5" t="s">
        <v>347</v>
      </c>
      <c r="F10" s="7" t="s">
        <v>211</v>
      </c>
      <c r="G10" s="7" t="s">
        <v>114</v>
      </c>
      <c r="H10" s="5" t="s">
        <v>204</v>
      </c>
      <c r="I10" s="5" t="s">
        <v>205</v>
      </c>
      <c r="J10" s="5" t="s">
        <v>347</v>
      </c>
      <c r="K10" s="5" t="s">
        <v>211</v>
      </c>
      <c r="L10" s="5" t="s">
        <v>115</v>
      </c>
      <c r="M10" s="5" t="s">
        <v>204</v>
      </c>
      <c r="N10" s="5" t="s">
        <v>205</v>
      </c>
      <c r="O10" s="5" t="s">
        <v>347</v>
      </c>
      <c r="P10" s="7" t="s">
        <v>211</v>
      </c>
      <c r="Q10" s="5" t="s">
        <v>116</v>
      </c>
    </row>
    <row r="11" spans="1:17" s="15" customFormat="1" ht="12.75">
      <c r="A11" s="5">
        <v>1</v>
      </c>
      <c r="B11" s="5">
        <v>2</v>
      </c>
      <c r="C11" s="5">
        <v>3</v>
      </c>
      <c r="D11" s="5">
        <v>4</v>
      </c>
      <c r="E11" s="5">
        <v>5</v>
      </c>
      <c r="F11" s="7">
        <v>6</v>
      </c>
      <c r="G11" s="5">
        <v>7</v>
      </c>
      <c r="H11" s="5">
        <v>8</v>
      </c>
      <c r="I11" s="5">
        <v>9</v>
      </c>
      <c r="J11" s="5">
        <v>10</v>
      </c>
      <c r="K11" s="5">
        <v>11</v>
      </c>
      <c r="L11" s="5">
        <v>12</v>
      </c>
      <c r="M11" s="5">
        <v>13</v>
      </c>
      <c r="N11" s="3">
        <v>14</v>
      </c>
      <c r="O11" s="1">
        <v>15</v>
      </c>
      <c r="P11" s="5">
        <v>16</v>
      </c>
      <c r="Q11" s="5">
        <v>17</v>
      </c>
    </row>
    <row r="12" spans="1:17" s="257" customFormat="1" ht="12.75">
      <c r="A12" s="389">
        <v>1</v>
      </c>
      <c r="B12" s="261" t="s">
        <v>726</v>
      </c>
      <c r="C12" s="261">
        <v>11090</v>
      </c>
      <c r="D12" s="261">
        <v>0</v>
      </c>
      <c r="E12" s="261">
        <v>0</v>
      </c>
      <c r="F12" s="565">
        <v>0</v>
      </c>
      <c r="G12" s="565">
        <f>C12+D12+E12+F12</f>
        <v>11090</v>
      </c>
      <c r="H12" s="390">
        <v>10711</v>
      </c>
      <c r="I12" s="261">
        <v>0</v>
      </c>
      <c r="J12" s="261">
        <v>0</v>
      </c>
      <c r="K12" s="261">
        <v>0</v>
      </c>
      <c r="L12" s="390">
        <f>H12+I12+J12+K12</f>
        <v>10711</v>
      </c>
      <c r="M12" s="261">
        <v>1820923</v>
      </c>
      <c r="N12" s="261">
        <v>0</v>
      </c>
      <c r="O12" s="261">
        <v>0</v>
      </c>
      <c r="P12" s="261">
        <v>0</v>
      </c>
      <c r="Q12" s="261">
        <f>M12+N12+O12+P12</f>
        <v>1820923</v>
      </c>
    </row>
    <row r="13" spans="1:17" s="257" customFormat="1" ht="12.75">
      <c r="A13" s="389">
        <v>2</v>
      </c>
      <c r="B13" s="261" t="s">
        <v>727</v>
      </c>
      <c r="C13" s="261">
        <v>24114</v>
      </c>
      <c r="D13" s="261">
        <v>0</v>
      </c>
      <c r="E13" s="261">
        <v>0</v>
      </c>
      <c r="F13" s="565">
        <v>0</v>
      </c>
      <c r="G13" s="565">
        <f aca="true" t="shared" si="0" ref="G13:G23">C13+D13+E13+F13</f>
        <v>24114</v>
      </c>
      <c r="H13" s="390">
        <v>22667</v>
      </c>
      <c r="I13" s="261">
        <v>0</v>
      </c>
      <c r="J13" s="261">
        <v>0</v>
      </c>
      <c r="K13" s="261">
        <v>0</v>
      </c>
      <c r="L13" s="390">
        <f aca="true" t="shared" si="1" ref="L13:L23">H13+I13+J13+K13</f>
        <v>22667</v>
      </c>
      <c r="M13" s="261">
        <v>4216068</v>
      </c>
      <c r="N13" s="261">
        <v>0</v>
      </c>
      <c r="O13" s="261">
        <v>0</v>
      </c>
      <c r="P13" s="261">
        <v>0</v>
      </c>
      <c r="Q13" s="261">
        <f aca="true" t="shared" si="2" ref="Q13:Q23">M13+N13+O13+P13</f>
        <v>4216068</v>
      </c>
    </row>
    <row r="14" spans="1:17" s="257" customFormat="1" ht="12.75">
      <c r="A14" s="389">
        <v>3</v>
      </c>
      <c r="B14" s="261" t="s">
        <v>728</v>
      </c>
      <c r="C14" s="261">
        <v>10100</v>
      </c>
      <c r="D14" s="261">
        <v>0</v>
      </c>
      <c r="E14" s="261">
        <v>0</v>
      </c>
      <c r="F14" s="565">
        <v>0</v>
      </c>
      <c r="G14" s="565">
        <f t="shared" si="0"/>
        <v>10100</v>
      </c>
      <c r="H14" s="390">
        <v>9229</v>
      </c>
      <c r="I14" s="261">
        <v>0</v>
      </c>
      <c r="J14" s="261">
        <v>0</v>
      </c>
      <c r="K14" s="261">
        <v>0</v>
      </c>
      <c r="L14" s="390">
        <f t="shared" si="1"/>
        <v>9229</v>
      </c>
      <c r="M14" s="261">
        <v>1578269</v>
      </c>
      <c r="N14" s="261">
        <v>0</v>
      </c>
      <c r="O14" s="261">
        <v>0</v>
      </c>
      <c r="P14" s="261">
        <v>0</v>
      </c>
      <c r="Q14" s="261">
        <f t="shared" si="2"/>
        <v>1578269</v>
      </c>
    </row>
    <row r="15" spans="1:17" s="257" customFormat="1" ht="12.75">
      <c r="A15" s="389">
        <v>4</v>
      </c>
      <c r="B15" s="261" t="s">
        <v>729</v>
      </c>
      <c r="C15" s="261">
        <v>28921</v>
      </c>
      <c r="D15" s="261">
        <v>0</v>
      </c>
      <c r="E15" s="261">
        <v>0</v>
      </c>
      <c r="F15" s="565">
        <v>0</v>
      </c>
      <c r="G15" s="565">
        <f t="shared" si="0"/>
        <v>28921</v>
      </c>
      <c r="H15" s="390">
        <v>26548</v>
      </c>
      <c r="I15" s="261">
        <v>0</v>
      </c>
      <c r="J15" s="261">
        <v>0</v>
      </c>
      <c r="K15" s="261">
        <v>0</v>
      </c>
      <c r="L15" s="390">
        <f t="shared" si="1"/>
        <v>26548</v>
      </c>
      <c r="M15" s="261">
        <v>4539800</v>
      </c>
      <c r="N15" s="261">
        <v>0</v>
      </c>
      <c r="O15" s="261">
        <v>0</v>
      </c>
      <c r="P15" s="261">
        <v>0</v>
      </c>
      <c r="Q15" s="261">
        <f t="shared" si="2"/>
        <v>4539800</v>
      </c>
    </row>
    <row r="16" spans="1:17" s="257" customFormat="1" ht="12.75">
      <c r="A16" s="389">
        <v>5</v>
      </c>
      <c r="B16" s="261" t="s">
        <v>730</v>
      </c>
      <c r="C16" s="261">
        <v>1822</v>
      </c>
      <c r="D16" s="261">
        <v>0</v>
      </c>
      <c r="E16" s="261">
        <v>0</v>
      </c>
      <c r="F16" s="565">
        <v>0</v>
      </c>
      <c r="G16" s="565">
        <f t="shared" si="0"/>
        <v>1822</v>
      </c>
      <c r="H16" s="390">
        <v>1729</v>
      </c>
      <c r="I16" s="261">
        <v>0</v>
      </c>
      <c r="J16" s="261">
        <v>0</v>
      </c>
      <c r="K16" s="261">
        <v>0</v>
      </c>
      <c r="L16" s="390">
        <f t="shared" si="1"/>
        <v>1729</v>
      </c>
      <c r="M16" s="261">
        <v>368402</v>
      </c>
      <c r="N16" s="261">
        <v>0</v>
      </c>
      <c r="O16" s="261">
        <v>0</v>
      </c>
      <c r="P16" s="261">
        <v>0</v>
      </c>
      <c r="Q16" s="261">
        <f t="shared" si="2"/>
        <v>368402</v>
      </c>
    </row>
    <row r="17" spans="1:17" s="257" customFormat="1" ht="12.75">
      <c r="A17" s="389">
        <v>6</v>
      </c>
      <c r="B17" s="261" t="s">
        <v>731</v>
      </c>
      <c r="C17" s="261">
        <v>15184</v>
      </c>
      <c r="D17" s="261">
        <v>0</v>
      </c>
      <c r="E17" s="261">
        <v>0</v>
      </c>
      <c r="F17" s="565">
        <v>0</v>
      </c>
      <c r="G17" s="565">
        <f t="shared" si="0"/>
        <v>15184</v>
      </c>
      <c r="H17" s="390">
        <v>13914</v>
      </c>
      <c r="I17" s="261">
        <v>0</v>
      </c>
      <c r="J17" s="261">
        <v>0</v>
      </c>
      <c r="K17" s="261">
        <v>0</v>
      </c>
      <c r="L17" s="390">
        <f t="shared" si="1"/>
        <v>13914</v>
      </c>
      <c r="M17" s="261">
        <v>2560276</v>
      </c>
      <c r="N17" s="261">
        <v>0</v>
      </c>
      <c r="O17" s="261">
        <v>0</v>
      </c>
      <c r="P17" s="261">
        <v>0</v>
      </c>
      <c r="Q17" s="261">
        <f t="shared" si="2"/>
        <v>2560276</v>
      </c>
    </row>
    <row r="18" spans="1:17" s="257" customFormat="1" ht="12.75">
      <c r="A18" s="389">
        <v>7</v>
      </c>
      <c r="B18" s="261" t="s">
        <v>732</v>
      </c>
      <c r="C18" s="261">
        <f>247+472</f>
        <v>719</v>
      </c>
      <c r="D18" s="261">
        <v>0</v>
      </c>
      <c r="E18" s="261">
        <v>0</v>
      </c>
      <c r="F18" s="565">
        <v>0</v>
      </c>
      <c r="G18" s="565">
        <f t="shared" si="0"/>
        <v>719</v>
      </c>
      <c r="H18" s="390">
        <v>686</v>
      </c>
      <c r="I18" s="261">
        <v>0</v>
      </c>
      <c r="J18" s="261">
        <v>0</v>
      </c>
      <c r="K18" s="261">
        <v>0</v>
      </c>
      <c r="L18" s="390">
        <f t="shared" si="1"/>
        <v>686</v>
      </c>
      <c r="M18" s="261">
        <v>118797</v>
      </c>
      <c r="N18" s="261">
        <v>0</v>
      </c>
      <c r="O18" s="261">
        <v>0</v>
      </c>
      <c r="P18" s="261">
        <v>0</v>
      </c>
      <c r="Q18" s="261">
        <f t="shared" si="2"/>
        <v>118797</v>
      </c>
    </row>
    <row r="19" spans="1:17" s="257" customFormat="1" ht="12.75">
      <c r="A19" s="389">
        <v>8</v>
      </c>
      <c r="B19" s="261" t="s">
        <v>733</v>
      </c>
      <c r="C19" s="261">
        <v>30462</v>
      </c>
      <c r="D19" s="261">
        <v>0</v>
      </c>
      <c r="E19" s="261">
        <v>0</v>
      </c>
      <c r="F19" s="565">
        <v>0</v>
      </c>
      <c r="G19" s="565">
        <f t="shared" si="0"/>
        <v>30462</v>
      </c>
      <c r="H19" s="390">
        <v>28104</v>
      </c>
      <c r="I19" s="261">
        <v>0</v>
      </c>
      <c r="J19" s="261">
        <v>0</v>
      </c>
      <c r="K19" s="261">
        <v>0</v>
      </c>
      <c r="L19" s="390">
        <f t="shared" si="1"/>
        <v>28104</v>
      </c>
      <c r="M19" s="261">
        <v>5001648</v>
      </c>
      <c r="N19" s="261">
        <v>0</v>
      </c>
      <c r="O19" s="261">
        <v>0</v>
      </c>
      <c r="P19" s="261">
        <v>0</v>
      </c>
      <c r="Q19" s="261">
        <f t="shared" si="2"/>
        <v>5001648</v>
      </c>
    </row>
    <row r="20" spans="1:17" s="257" customFormat="1" ht="12.75">
      <c r="A20" s="389">
        <v>9</v>
      </c>
      <c r="B20" s="261" t="s">
        <v>734</v>
      </c>
      <c r="C20" s="261">
        <v>23608</v>
      </c>
      <c r="D20" s="261">
        <v>0</v>
      </c>
      <c r="E20" s="261">
        <v>0</v>
      </c>
      <c r="F20" s="565">
        <v>0</v>
      </c>
      <c r="G20" s="565">
        <f t="shared" si="0"/>
        <v>23608</v>
      </c>
      <c r="H20" s="390">
        <v>22311</v>
      </c>
      <c r="I20" s="261">
        <v>0</v>
      </c>
      <c r="J20" s="261">
        <v>0</v>
      </c>
      <c r="K20" s="261">
        <v>0</v>
      </c>
      <c r="L20" s="390">
        <f t="shared" si="1"/>
        <v>22311</v>
      </c>
      <c r="M20" s="261">
        <v>4484538</v>
      </c>
      <c r="N20" s="261">
        <v>0</v>
      </c>
      <c r="O20" s="261">
        <v>0</v>
      </c>
      <c r="P20" s="261">
        <v>0</v>
      </c>
      <c r="Q20" s="261">
        <f t="shared" si="2"/>
        <v>4484538</v>
      </c>
    </row>
    <row r="21" spans="1:17" s="257" customFormat="1" ht="12.75">
      <c r="A21" s="389">
        <v>10</v>
      </c>
      <c r="B21" s="261" t="s">
        <v>735</v>
      </c>
      <c r="C21" s="261">
        <v>22123</v>
      </c>
      <c r="D21" s="261">
        <v>0</v>
      </c>
      <c r="E21" s="261">
        <v>16</v>
      </c>
      <c r="F21" s="565">
        <v>0</v>
      </c>
      <c r="G21" s="565">
        <f t="shared" si="0"/>
        <v>22139</v>
      </c>
      <c r="H21" s="390">
        <v>19016</v>
      </c>
      <c r="I21" s="261">
        <v>0</v>
      </c>
      <c r="J21" s="261">
        <v>15</v>
      </c>
      <c r="K21" s="261">
        <v>0</v>
      </c>
      <c r="L21" s="390">
        <f t="shared" si="1"/>
        <v>19031</v>
      </c>
      <c r="M21" s="261">
        <v>3441994</v>
      </c>
      <c r="N21" s="261">
        <v>0</v>
      </c>
      <c r="O21" s="261">
        <v>2679</v>
      </c>
      <c r="P21" s="261">
        <v>0</v>
      </c>
      <c r="Q21" s="261">
        <f t="shared" si="2"/>
        <v>3444673</v>
      </c>
    </row>
    <row r="22" spans="1:17" s="257" customFormat="1" ht="12.75">
      <c r="A22" s="389">
        <v>11</v>
      </c>
      <c r="B22" s="261" t="s">
        <v>736</v>
      </c>
      <c r="C22" s="261">
        <v>19299</v>
      </c>
      <c r="D22" s="261">
        <v>0</v>
      </c>
      <c r="E22" s="261">
        <v>0</v>
      </c>
      <c r="F22" s="565">
        <v>0</v>
      </c>
      <c r="G22" s="565">
        <f t="shared" si="0"/>
        <v>19299</v>
      </c>
      <c r="H22" s="390">
        <v>16964</v>
      </c>
      <c r="I22" s="261">
        <v>0</v>
      </c>
      <c r="J22" s="261">
        <v>0</v>
      </c>
      <c r="K22" s="261">
        <v>0</v>
      </c>
      <c r="L22" s="390">
        <f t="shared" si="1"/>
        <v>16964</v>
      </c>
      <c r="M22" s="261">
        <v>3019734</v>
      </c>
      <c r="N22" s="261">
        <v>0</v>
      </c>
      <c r="O22" s="261">
        <v>0</v>
      </c>
      <c r="P22" s="261">
        <v>0</v>
      </c>
      <c r="Q22" s="261">
        <f t="shared" si="2"/>
        <v>3019734</v>
      </c>
    </row>
    <row r="23" spans="1:17" s="257" customFormat="1" ht="12.75">
      <c r="A23" s="389">
        <v>12</v>
      </c>
      <c r="B23" s="261" t="s">
        <v>737</v>
      </c>
      <c r="C23" s="261">
        <v>14544</v>
      </c>
      <c r="D23" s="261">
        <v>0</v>
      </c>
      <c r="E23" s="261">
        <v>0</v>
      </c>
      <c r="F23" s="565">
        <v>0</v>
      </c>
      <c r="G23" s="565">
        <f t="shared" si="0"/>
        <v>14544</v>
      </c>
      <c r="H23" s="390">
        <v>12651</v>
      </c>
      <c r="I23" s="261">
        <v>0</v>
      </c>
      <c r="J23" s="261">
        <v>0</v>
      </c>
      <c r="K23" s="261">
        <v>0</v>
      </c>
      <c r="L23" s="390">
        <f t="shared" si="1"/>
        <v>12651</v>
      </c>
      <c r="M23" s="261">
        <v>2163387</v>
      </c>
      <c r="N23" s="261">
        <v>0</v>
      </c>
      <c r="O23" s="261">
        <v>0</v>
      </c>
      <c r="P23" s="261">
        <v>0</v>
      </c>
      <c r="Q23" s="261">
        <f t="shared" si="2"/>
        <v>2163387</v>
      </c>
    </row>
    <row r="24" spans="1:17" s="15" customFormat="1" ht="12.75">
      <c r="A24" s="29"/>
      <c r="B24" s="29" t="s">
        <v>17</v>
      </c>
      <c r="C24" s="29">
        <f>SUM(C12:C23)</f>
        <v>201986</v>
      </c>
      <c r="D24" s="29">
        <f aca="true" t="shared" si="3" ref="D24:Q24">SUM(D12:D23)</f>
        <v>0</v>
      </c>
      <c r="E24" s="29">
        <f t="shared" si="3"/>
        <v>16</v>
      </c>
      <c r="F24" s="29">
        <f t="shared" si="3"/>
        <v>0</v>
      </c>
      <c r="G24" s="29">
        <f t="shared" si="3"/>
        <v>202002</v>
      </c>
      <c r="H24" s="29">
        <f t="shared" si="3"/>
        <v>184530</v>
      </c>
      <c r="I24" s="29">
        <f t="shared" si="3"/>
        <v>0</v>
      </c>
      <c r="J24" s="29">
        <f t="shared" si="3"/>
        <v>15</v>
      </c>
      <c r="K24" s="29">
        <f t="shared" si="3"/>
        <v>0</v>
      </c>
      <c r="L24" s="29">
        <f t="shared" si="3"/>
        <v>184545</v>
      </c>
      <c r="M24" s="29">
        <f t="shared" si="3"/>
        <v>33313836</v>
      </c>
      <c r="N24" s="29">
        <f t="shared" si="3"/>
        <v>0</v>
      </c>
      <c r="O24" s="29">
        <f t="shared" si="3"/>
        <v>2679</v>
      </c>
      <c r="P24" s="29">
        <f t="shared" si="3"/>
        <v>0</v>
      </c>
      <c r="Q24" s="29">
        <f t="shared" si="3"/>
        <v>33316515</v>
      </c>
    </row>
    <row r="25" spans="1:17" ht="12.75">
      <c r="A25" s="68"/>
      <c r="B25" s="21"/>
      <c r="C25" s="21"/>
      <c r="D25" s="21"/>
      <c r="E25" s="21"/>
      <c r="F25" s="21"/>
      <c r="G25" s="21"/>
      <c r="H25" s="21"/>
      <c r="I25" s="21"/>
      <c r="J25" s="21"/>
      <c r="K25" s="21"/>
      <c r="L25" s="21"/>
      <c r="M25" s="21"/>
      <c r="N25" s="21"/>
      <c r="O25" s="21"/>
      <c r="P25" s="21"/>
      <c r="Q25" s="21"/>
    </row>
    <row r="26" spans="1:8" ht="12.75">
      <c r="A26" s="11" t="s">
        <v>8</v>
      </c>
      <c r="B26"/>
      <c r="C26"/>
      <c r="D26"/>
      <c r="H26" s="16" t="s">
        <v>11</v>
      </c>
    </row>
    <row r="27" spans="1:4" ht="12.75">
      <c r="A27" t="s">
        <v>9</v>
      </c>
      <c r="B27"/>
      <c r="C27"/>
      <c r="D27"/>
    </row>
    <row r="28" spans="1:12" ht="12.75">
      <c r="A28" t="s">
        <v>10</v>
      </c>
      <c r="B28"/>
      <c r="C28"/>
      <c r="D28"/>
      <c r="I28" s="12"/>
      <c r="J28" s="12"/>
      <c r="K28" s="12"/>
      <c r="L28" s="12"/>
    </row>
    <row r="29" spans="1:12" ht="12.75">
      <c r="A29" s="16" t="s">
        <v>419</v>
      </c>
      <c r="J29" s="12"/>
      <c r="K29" s="12"/>
      <c r="L29" s="12"/>
    </row>
    <row r="30" spans="3:13" ht="12.75">
      <c r="C30" s="16" t="s">
        <v>421</v>
      </c>
      <c r="E30" s="13"/>
      <c r="F30" s="13"/>
      <c r="G30" s="13"/>
      <c r="H30" s="13"/>
      <c r="I30" s="13"/>
      <c r="J30" s="13"/>
      <c r="K30" s="13"/>
      <c r="L30" s="13"/>
      <c r="M30" s="13"/>
    </row>
    <row r="31" spans="1:16" ht="15.75">
      <c r="A31" s="538"/>
      <c r="B31" s="538"/>
      <c r="C31" s="538"/>
      <c r="D31" s="538"/>
      <c r="E31" s="559"/>
      <c r="F31" s="559"/>
      <c r="G31" s="559"/>
      <c r="H31" s="559"/>
      <c r="I31" s="559"/>
      <c r="J31" s="559"/>
      <c r="K31" s="559"/>
      <c r="L31" s="559"/>
      <c r="M31" s="559"/>
      <c r="N31" s="881" t="s">
        <v>777</v>
      </c>
      <c r="O31" s="881"/>
      <c r="P31" s="538"/>
    </row>
    <row r="32" spans="1:16" ht="15">
      <c r="A32" s="538"/>
      <c r="B32" s="538"/>
      <c r="C32" s="538"/>
      <c r="D32" s="538"/>
      <c r="E32" s="538"/>
      <c r="F32" s="538"/>
      <c r="G32" s="538"/>
      <c r="H32" s="538"/>
      <c r="I32" s="538"/>
      <c r="J32" s="538"/>
      <c r="K32" s="538"/>
      <c r="L32" s="538"/>
      <c r="M32" s="538"/>
      <c r="N32" s="538"/>
      <c r="O32" s="538"/>
      <c r="P32" s="538"/>
    </row>
    <row r="33" spans="1:17" ht="12.75" customHeight="1">
      <c r="A33" s="49" t="s">
        <v>12</v>
      </c>
      <c r="B33" s="14"/>
      <c r="C33" s="14"/>
      <c r="D33" s="14"/>
      <c r="E33" s="14"/>
      <c r="F33" s="14"/>
      <c r="G33" s="14"/>
      <c r="H33" s="538"/>
      <c r="I33" s="14"/>
      <c r="J33" s="538"/>
      <c r="K33" s="538"/>
      <c r="L33" s="538"/>
      <c r="M33" s="538"/>
      <c r="N33" s="539"/>
      <c r="O33" s="539"/>
      <c r="P33" s="539"/>
      <c r="Q33" s="80"/>
    </row>
    <row r="34" spans="1:17" ht="15.75" customHeight="1">
      <c r="A34" s="338"/>
      <c r="B34" s="338"/>
      <c r="C34" s="338"/>
      <c r="D34" s="338"/>
      <c r="E34" s="514" t="s">
        <v>778</v>
      </c>
      <c r="F34" s="514"/>
      <c r="G34" s="338"/>
      <c r="H34" s="338"/>
      <c r="I34" s="338"/>
      <c r="J34" s="338"/>
      <c r="K34" s="338"/>
      <c r="L34" s="338"/>
      <c r="M34" s="338"/>
      <c r="N34" s="540" t="s">
        <v>1019</v>
      </c>
      <c r="O34" s="540"/>
      <c r="P34" s="540"/>
      <c r="Q34" s="80"/>
    </row>
    <row r="35" spans="1:17" ht="16.5" customHeight="1">
      <c r="A35" s="338"/>
      <c r="B35" s="338"/>
      <c r="C35" s="338"/>
      <c r="D35" s="338"/>
      <c r="E35" s="515" t="s">
        <v>779</v>
      </c>
      <c r="F35" s="515"/>
      <c r="G35" s="338"/>
      <c r="H35" s="338"/>
      <c r="I35" s="338"/>
      <c r="J35" s="338"/>
      <c r="K35" s="338"/>
      <c r="L35" s="338"/>
      <c r="M35" s="338"/>
      <c r="N35" s="540" t="s">
        <v>756</v>
      </c>
      <c r="O35" s="540"/>
      <c r="P35" s="540"/>
      <c r="Q35" s="80"/>
    </row>
    <row r="36" spans="1:17" ht="15.75">
      <c r="A36" s="14"/>
      <c r="B36" s="14"/>
      <c r="C36" s="14"/>
      <c r="D36" s="14"/>
      <c r="E36" s="516" t="s">
        <v>780</v>
      </c>
      <c r="F36" s="516"/>
      <c r="G36" s="538"/>
      <c r="H36" s="538"/>
      <c r="I36" s="538"/>
      <c r="J36" s="538"/>
      <c r="K36" s="538"/>
      <c r="L36" s="538"/>
      <c r="M36" s="538"/>
      <c r="N36" s="492" t="s">
        <v>81</v>
      </c>
      <c r="O36" s="492"/>
      <c r="P36" s="492"/>
      <c r="Q36" s="34"/>
    </row>
    <row r="37" spans="1:12" ht="12.75">
      <c r="A37" s="903"/>
      <c r="B37" s="903"/>
      <c r="C37" s="903"/>
      <c r="D37" s="903"/>
      <c r="E37" s="903"/>
      <c r="F37" s="903"/>
      <c r="G37" s="903"/>
      <c r="H37" s="903"/>
      <c r="I37" s="903"/>
      <c r="J37" s="903"/>
      <c r="K37" s="903"/>
      <c r="L37" s="903"/>
    </row>
  </sheetData>
  <sheetProtection/>
  <mergeCells count="12">
    <mergeCell ref="A9:A10"/>
    <mergeCell ref="B9:B10"/>
    <mergeCell ref="N8:Q8"/>
    <mergeCell ref="N31:O31"/>
    <mergeCell ref="C9:G9"/>
    <mergeCell ref="H9:L9"/>
    <mergeCell ref="A37:L37"/>
    <mergeCell ref="O2:Q2"/>
    <mergeCell ref="A3:L3"/>
    <mergeCell ref="A4:L4"/>
    <mergeCell ref="A6:L6"/>
    <mergeCell ref="M9:Q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sheetPr>
    <tabColor theme="3" tint="0.7999799847602844"/>
    <pageSetUpPr fitToPage="1"/>
  </sheetPr>
  <dimension ref="A2:M31"/>
  <sheetViews>
    <sheetView view="pageBreakPreview" zoomScaleSheetLayoutView="100" zoomScalePageLayoutView="0" workbookViewId="0" topLeftCell="A7">
      <selection activeCell="D12" sqref="D12"/>
    </sheetView>
  </sheetViews>
  <sheetFormatPr defaultColWidth="9.140625" defaultRowHeight="12.75"/>
  <cols>
    <col min="1" max="1" width="6.00390625" style="0" customWidth="1"/>
    <col min="2" max="2" width="15.57421875" style="0" customWidth="1"/>
    <col min="3" max="3" width="17.28125" style="0" customWidth="1"/>
    <col min="4" max="4" width="19.00390625" style="0" customWidth="1"/>
    <col min="5" max="5" width="19.7109375" style="0" customWidth="1"/>
    <col min="6" max="6" width="18.8515625" style="0" customWidth="1"/>
    <col min="7" max="7" width="20.421875" style="0" customWidth="1"/>
  </cols>
  <sheetData>
    <row r="1" ht="51.75" customHeight="1"/>
    <row r="2" spans="1:7" ht="18">
      <c r="A2" s="872" t="s">
        <v>0</v>
      </c>
      <c r="B2" s="872"/>
      <c r="C2" s="872"/>
      <c r="D2" s="872"/>
      <c r="E2" s="872"/>
      <c r="G2" s="185" t="s">
        <v>627</v>
      </c>
    </row>
    <row r="3" spans="1:6" ht="21">
      <c r="A3" s="873" t="s">
        <v>781</v>
      </c>
      <c r="B3" s="873"/>
      <c r="C3" s="873"/>
      <c r="D3" s="873"/>
      <c r="E3" s="873"/>
      <c r="F3" s="873"/>
    </row>
    <row r="4" spans="1:2" ht="15">
      <c r="A4" s="187"/>
      <c r="B4" s="187"/>
    </row>
    <row r="5" spans="1:6" ht="18" customHeight="1">
      <c r="A5" s="874" t="s">
        <v>628</v>
      </c>
      <c r="B5" s="874"/>
      <c r="C5" s="874"/>
      <c r="D5" s="874"/>
      <c r="E5" s="874"/>
      <c r="F5" s="874"/>
    </row>
    <row r="6" spans="1:2" s="45" customFormat="1" ht="15">
      <c r="A6" s="566" t="s">
        <v>755</v>
      </c>
      <c r="B6" s="566"/>
    </row>
    <row r="7" spans="1:7" s="45" customFormat="1" ht="16.5">
      <c r="A7" s="568"/>
      <c r="B7" s="568"/>
      <c r="F7" s="901" t="s">
        <v>796</v>
      </c>
      <c r="G7" s="901"/>
    </row>
    <row r="8" spans="1:7" ht="42" customHeight="1">
      <c r="A8" s="189" t="s">
        <v>2</v>
      </c>
      <c r="B8" s="189" t="s">
        <v>3</v>
      </c>
      <c r="C8" s="288" t="s">
        <v>629</v>
      </c>
      <c r="D8" s="288" t="s">
        <v>630</v>
      </c>
      <c r="E8" s="288" t="s">
        <v>631</v>
      </c>
      <c r="F8" s="288" t="s">
        <v>632</v>
      </c>
      <c r="G8" s="270" t="s">
        <v>633</v>
      </c>
    </row>
    <row r="9" spans="1:7" s="185" customFormat="1" ht="15">
      <c r="A9" s="191" t="s">
        <v>251</v>
      </c>
      <c r="B9" s="191" t="s">
        <v>252</v>
      </c>
      <c r="C9" s="191" t="s">
        <v>253</v>
      </c>
      <c r="D9" s="191" t="s">
        <v>254</v>
      </c>
      <c r="E9" s="191" t="s">
        <v>255</v>
      </c>
      <c r="F9" s="191" t="s">
        <v>256</v>
      </c>
      <c r="G9" s="191" t="s">
        <v>257</v>
      </c>
    </row>
    <row r="10" spans="1:7" s="659" customFormat="1" ht="15">
      <c r="A10" s="389">
        <v>1</v>
      </c>
      <c r="B10" s="261" t="s">
        <v>726</v>
      </c>
      <c r="C10" s="293">
        <f>'enrolment vs availed_PY'!G12+'enrolment vs availed_UPY'!G12</f>
        <v>26717</v>
      </c>
      <c r="D10" s="293">
        <v>26370</v>
      </c>
      <c r="E10" s="293">
        <v>62</v>
      </c>
      <c r="F10" s="293">
        <f>C10-D10-E10</f>
        <v>285</v>
      </c>
      <c r="G10" s="293">
        <v>0</v>
      </c>
    </row>
    <row r="11" spans="1:7" s="659" customFormat="1" ht="15">
      <c r="A11" s="389">
        <v>2</v>
      </c>
      <c r="B11" s="261" t="s">
        <v>727</v>
      </c>
      <c r="C11" s="293">
        <f>'enrolment vs availed_PY'!G13+'enrolment vs availed_UPY'!G13</f>
        <v>59854</v>
      </c>
      <c r="D11" s="293">
        <v>57065</v>
      </c>
      <c r="E11" s="293">
        <v>2165</v>
      </c>
      <c r="F11" s="293">
        <f aca="true" t="shared" si="0" ref="F11:F20">C11-D11-E11</f>
        <v>624</v>
      </c>
      <c r="G11" s="293">
        <v>0</v>
      </c>
    </row>
    <row r="12" spans="1:7" s="659" customFormat="1" ht="15">
      <c r="A12" s="389">
        <v>3</v>
      </c>
      <c r="B12" s="261" t="s">
        <v>728</v>
      </c>
      <c r="C12" s="293">
        <f>'enrolment vs availed_PY'!G14+'enrolment vs availed_UPY'!G14</f>
        <v>24682</v>
      </c>
      <c r="D12" s="293">
        <v>23995</v>
      </c>
      <c r="E12" s="293">
        <v>247</v>
      </c>
      <c r="F12" s="293">
        <f t="shared" si="0"/>
        <v>440</v>
      </c>
      <c r="G12" s="293">
        <v>0</v>
      </c>
    </row>
    <row r="13" spans="1:7" s="659" customFormat="1" ht="15">
      <c r="A13" s="389">
        <v>4</v>
      </c>
      <c r="B13" s="261" t="s">
        <v>729</v>
      </c>
      <c r="C13" s="293">
        <f>'enrolment vs availed_PY'!G15+'enrolment vs availed_UPY'!G15</f>
        <v>67332</v>
      </c>
      <c r="D13" s="293">
        <v>66642</v>
      </c>
      <c r="E13" s="293">
        <v>231</v>
      </c>
      <c r="F13" s="293">
        <f t="shared" si="0"/>
        <v>459</v>
      </c>
      <c r="G13" s="293">
        <v>0</v>
      </c>
    </row>
    <row r="14" spans="1:7" s="659" customFormat="1" ht="15">
      <c r="A14" s="389">
        <v>5</v>
      </c>
      <c r="B14" s="261" t="s">
        <v>730</v>
      </c>
      <c r="C14" s="293">
        <f>'enrolment vs availed_PY'!G16+'enrolment vs availed_UPY'!G16</f>
        <v>5075</v>
      </c>
      <c r="D14" s="293">
        <v>3329</v>
      </c>
      <c r="E14" s="293">
        <v>340</v>
      </c>
      <c r="F14" s="293">
        <f>C14-D14-E14</f>
        <v>1406</v>
      </c>
      <c r="G14" s="293">
        <v>0</v>
      </c>
    </row>
    <row r="15" spans="1:7" s="659" customFormat="1" ht="15">
      <c r="A15" s="389">
        <v>6</v>
      </c>
      <c r="B15" s="261" t="s">
        <v>731</v>
      </c>
      <c r="C15" s="293">
        <f>'enrolment vs availed_PY'!G17+'enrolment vs availed_UPY'!G17</f>
        <v>37830</v>
      </c>
      <c r="D15" s="293">
        <v>36824</v>
      </c>
      <c r="E15" s="293">
        <v>190</v>
      </c>
      <c r="F15" s="293">
        <f t="shared" si="0"/>
        <v>816</v>
      </c>
      <c r="G15" s="293">
        <v>0</v>
      </c>
    </row>
    <row r="16" spans="1:7" s="659" customFormat="1" ht="15">
      <c r="A16" s="389">
        <v>7</v>
      </c>
      <c r="B16" s="261" t="s">
        <v>732</v>
      </c>
      <c r="C16" s="293">
        <f>'enrolment vs availed_PY'!G18+'enrolment vs availed_UPY'!G18</f>
        <v>1972</v>
      </c>
      <c r="D16" s="293">
        <f>1150+730</f>
        <v>1880</v>
      </c>
      <c r="E16" s="293">
        <f>30+13</f>
        <v>43</v>
      </c>
      <c r="F16" s="293">
        <f t="shared" si="0"/>
        <v>49</v>
      </c>
      <c r="G16" s="293">
        <v>0</v>
      </c>
    </row>
    <row r="17" spans="1:7" s="659" customFormat="1" ht="15">
      <c r="A17" s="389">
        <v>8</v>
      </c>
      <c r="B17" s="261" t="s">
        <v>733</v>
      </c>
      <c r="C17" s="293">
        <f>'enrolment vs availed_PY'!G19+'enrolment vs availed_UPY'!G19</f>
        <v>70962</v>
      </c>
      <c r="D17" s="293">
        <v>69833</v>
      </c>
      <c r="E17" s="293">
        <v>659</v>
      </c>
      <c r="F17" s="293">
        <f t="shared" si="0"/>
        <v>470</v>
      </c>
      <c r="G17" s="293">
        <v>0</v>
      </c>
    </row>
    <row r="18" spans="1:7" s="659" customFormat="1" ht="15">
      <c r="A18" s="389">
        <v>9</v>
      </c>
      <c r="B18" s="261" t="s">
        <v>734</v>
      </c>
      <c r="C18" s="293">
        <f>'enrolment vs availed_PY'!G20+'enrolment vs availed_UPY'!G20</f>
        <v>56939</v>
      </c>
      <c r="D18" s="293">
        <v>43902</v>
      </c>
      <c r="E18" s="293">
        <v>1222</v>
      </c>
      <c r="F18" s="293">
        <f t="shared" si="0"/>
        <v>11815</v>
      </c>
      <c r="G18" s="293">
        <v>0</v>
      </c>
    </row>
    <row r="19" spans="1:7" s="659" customFormat="1" ht="15">
      <c r="A19" s="389">
        <v>10</v>
      </c>
      <c r="B19" s="261" t="s">
        <v>735</v>
      </c>
      <c r="C19" s="293">
        <f>'enrolment vs availed_PY'!G21+'enrolment vs availed_UPY'!G21</f>
        <v>56617</v>
      </c>
      <c r="D19" s="293">
        <v>50367</v>
      </c>
      <c r="E19" s="293">
        <v>2822</v>
      </c>
      <c r="F19" s="293">
        <f t="shared" si="0"/>
        <v>3428</v>
      </c>
      <c r="G19" s="293">
        <v>0</v>
      </c>
    </row>
    <row r="20" spans="1:7" s="659" customFormat="1" ht="15">
      <c r="A20" s="389">
        <v>11</v>
      </c>
      <c r="B20" s="261" t="s">
        <v>736</v>
      </c>
      <c r="C20" s="293">
        <f>'enrolment vs availed_PY'!G22+'enrolment vs availed_UPY'!G22</f>
        <v>51938</v>
      </c>
      <c r="D20" s="293">
        <v>50124</v>
      </c>
      <c r="E20" s="293">
        <v>747</v>
      </c>
      <c r="F20" s="293">
        <f t="shared" si="0"/>
        <v>1067</v>
      </c>
      <c r="G20" s="293">
        <v>0</v>
      </c>
    </row>
    <row r="21" spans="1:7" s="659" customFormat="1" ht="15">
      <c r="A21" s="389">
        <v>12</v>
      </c>
      <c r="B21" s="261" t="s">
        <v>737</v>
      </c>
      <c r="C21" s="293">
        <f>'enrolment vs availed_PY'!G23+'enrolment vs availed_UPY'!G23</f>
        <v>37856</v>
      </c>
      <c r="D21" s="293">
        <v>35955</v>
      </c>
      <c r="E21" s="293">
        <v>371</v>
      </c>
      <c r="F21" s="293">
        <v>954</v>
      </c>
      <c r="G21" s="293">
        <v>0</v>
      </c>
    </row>
    <row r="22" spans="1:7" s="185" customFormat="1" ht="15">
      <c r="A22" s="29"/>
      <c r="B22" s="29" t="s">
        <v>17</v>
      </c>
      <c r="C22" s="191">
        <f>SUM(C10:C21)</f>
        <v>497774</v>
      </c>
      <c r="D22" s="191">
        <f>SUM(D10:D21)</f>
        <v>466286</v>
      </c>
      <c r="E22" s="191">
        <f>SUM(E10:E21)</f>
        <v>9099</v>
      </c>
      <c r="F22" s="191">
        <f>SUM(F10:F21)</f>
        <v>21813</v>
      </c>
      <c r="G22" s="191">
        <f>SUM(G10:G21)</f>
        <v>0</v>
      </c>
    </row>
    <row r="24" spans="1:7" ht="15">
      <c r="A24" s="538"/>
      <c r="B24" s="538"/>
      <c r="C24" s="538"/>
      <c r="D24" s="538"/>
      <c r="E24" s="538"/>
      <c r="F24" s="538"/>
      <c r="G24" s="538"/>
    </row>
    <row r="25" spans="1:7" ht="15.75">
      <c r="A25" s="538"/>
      <c r="B25" s="538"/>
      <c r="C25" s="538"/>
      <c r="D25" s="538"/>
      <c r="E25" s="538"/>
      <c r="F25" s="881" t="s">
        <v>777</v>
      </c>
      <c r="G25" s="881"/>
    </row>
    <row r="26" spans="1:7" ht="15">
      <c r="A26" s="289" t="s">
        <v>12</v>
      </c>
      <c r="B26" s="538"/>
      <c r="C26" s="538"/>
      <c r="D26" s="538"/>
      <c r="E26" s="538"/>
      <c r="F26" s="538"/>
      <c r="G26" s="538"/>
    </row>
    <row r="27" spans="1:9" ht="15" customHeight="1">
      <c r="A27" s="569"/>
      <c r="B27" s="569"/>
      <c r="C27" s="569"/>
      <c r="D27" s="569"/>
      <c r="E27" s="539"/>
      <c r="F27" s="539"/>
      <c r="G27" s="539"/>
      <c r="H27" s="80"/>
      <c r="I27" s="290"/>
    </row>
    <row r="28" spans="1:9" ht="15" customHeight="1">
      <c r="A28" s="569"/>
      <c r="B28" s="569"/>
      <c r="C28" s="514" t="s">
        <v>778</v>
      </c>
      <c r="D28" s="514"/>
      <c r="E28" s="538"/>
      <c r="F28" s="540" t="s">
        <v>1019</v>
      </c>
      <c r="G28" s="540"/>
      <c r="H28" s="80"/>
      <c r="I28" s="290"/>
    </row>
    <row r="29" spans="1:9" ht="15" customHeight="1">
      <c r="A29" s="569"/>
      <c r="B29" s="569"/>
      <c r="C29" s="515" t="s">
        <v>779</v>
      </c>
      <c r="D29" s="515"/>
      <c r="E29" s="538"/>
      <c r="F29" s="540" t="s">
        <v>756</v>
      </c>
      <c r="G29" s="540"/>
      <c r="H29" s="80"/>
      <c r="I29" s="290"/>
    </row>
    <row r="30" spans="1:9" ht="15.75">
      <c r="A30" s="538"/>
      <c r="B30" s="538"/>
      <c r="C30" s="516" t="s">
        <v>780</v>
      </c>
      <c r="D30" s="516"/>
      <c r="E30" s="538"/>
      <c r="F30" s="492" t="s">
        <v>81</v>
      </c>
      <c r="G30" s="492"/>
      <c r="H30" s="34"/>
      <c r="I30" s="289"/>
    </row>
    <row r="31" spans="1:13" ht="12.75">
      <c r="A31" s="289"/>
      <c r="B31" s="289"/>
      <c r="C31" s="289"/>
      <c r="D31" s="289"/>
      <c r="E31" s="289"/>
      <c r="F31" s="289"/>
      <c r="G31" s="289"/>
      <c r="H31" s="289"/>
      <c r="I31" s="289"/>
      <c r="J31" s="289"/>
      <c r="K31" s="289"/>
      <c r="L31" s="289"/>
      <c r="M31" s="289"/>
    </row>
  </sheetData>
  <sheetProtection/>
  <mergeCells count="5">
    <mergeCell ref="A2:E2"/>
    <mergeCell ref="A3:F3"/>
    <mergeCell ref="A5:F5"/>
    <mergeCell ref="F7:G7"/>
    <mergeCell ref="F25:G2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theme="3" tint="0.7999799847602844"/>
    <pageSetUpPr fitToPage="1"/>
  </sheetPr>
  <dimension ref="A2:N41"/>
  <sheetViews>
    <sheetView view="pageBreakPreview" zoomScaleSheetLayoutView="100" zoomScalePageLayoutView="0" workbookViewId="0" topLeftCell="C12">
      <selection activeCell="I27" sqref="I27"/>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3.140625" style="16" customWidth="1"/>
    <col min="6" max="6" width="15.1406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ht="61.5" customHeight="1"/>
    <row r="2" spans="5:10" ht="12.75">
      <c r="E2" s="761"/>
      <c r="F2" s="761"/>
      <c r="G2" s="761"/>
      <c r="H2" s="761"/>
      <c r="I2" s="761"/>
      <c r="J2" s="131" t="s">
        <v>59</v>
      </c>
    </row>
    <row r="3" spans="1:10" ht="15">
      <c r="A3" s="885" t="s">
        <v>0</v>
      </c>
      <c r="B3" s="885"/>
      <c r="C3" s="885"/>
      <c r="D3" s="885"/>
      <c r="E3" s="885"/>
      <c r="F3" s="885"/>
      <c r="G3" s="885"/>
      <c r="H3" s="885"/>
      <c r="I3" s="885"/>
      <c r="J3" s="885"/>
    </row>
    <row r="4" spans="1:10" ht="20.25">
      <c r="A4" s="796" t="s">
        <v>781</v>
      </c>
      <c r="B4" s="796"/>
      <c r="C4" s="796"/>
      <c r="D4" s="796"/>
      <c r="E4" s="796"/>
      <c r="F4" s="796"/>
      <c r="G4" s="796"/>
      <c r="H4" s="796"/>
      <c r="I4" s="796"/>
      <c r="J4" s="796"/>
    </row>
    <row r="5" ht="14.25" customHeight="1"/>
    <row r="6" spans="1:10" ht="31.5" customHeight="1">
      <c r="A6" s="902" t="s">
        <v>804</v>
      </c>
      <c r="B6" s="902"/>
      <c r="C6" s="902"/>
      <c r="D6" s="902"/>
      <c r="E6" s="902"/>
      <c r="F6" s="902"/>
      <c r="G6" s="902"/>
      <c r="H6" s="902"/>
      <c r="I6" s="902"/>
      <c r="J6" s="902"/>
    </row>
    <row r="7" spans="1:10" ht="13.5" customHeight="1">
      <c r="A7" s="1"/>
      <c r="B7" s="1"/>
      <c r="C7" s="1"/>
      <c r="D7" s="1"/>
      <c r="E7" s="1"/>
      <c r="F7" s="1"/>
      <c r="G7" s="1"/>
      <c r="H7" s="1"/>
      <c r="I7" s="1"/>
      <c r="J7" s="1"/>
    </row>
    <row r="8" ht="0.75" customHeight="1"/>
    <row r="9" spans="1:10" ht="12.75">
      <c r="A9" s="352" t="s">
        <v>755</v>
      </c>
      <c r="B9" s="352"/>
      <c r="H9" s="875" t="s">
        <v>802</v>
      </c>
      <c r="I9" s="875"/>
      <c r="J9" s="875"/>
    </row>
    <row r="10" spans="1:14" ht="12.75">
      <c r="A10" s="817" t="s">
        <v>2</v>
      </c>
      <c r="B10" s="817" t="s">
        <v>3</v>
      </c>
      <c r="C10" s="820" t="s">
        <v>805</v>
      </c>
      <c r="D10" s="821"/>
      <c r="E10" s="821"/>
      <c r="F10" s="822"/>
      <c r="G10" s="820" t="s">
        <v>102</v>
      </c>
      <c r="H10" s="821"/>
      <c r="I10" s="821"/>
      <c r="J10" s="822"/>
      <c r="M10" s="19"/>
      <c r="N10" s="21"/>
    </row>
    <row r="11" spans="1:10" ht="64.5" customHeight="1">
      <c r="A11" s="817"/>
      <c r="B11" s="817"/>
      <c r="C11" s="5" t="s">
        <v>176</v>
      </c>
      <c r="D11" s="5" t="s">
        <v>15</v>
      </c>
      <c r="E11" s="7" t="s">
        <v>831</v>
      </c>
      <c r="F11" s="7" t="s">
        <v>193</v>
      </c>
      <c r="G11" s="5" t="s">
        <v>176</v>
      </c>
      <c r="H11" s="25" t="s">
        <v>16</v>
      </c>
      <c r="I11" s="101" t="s">
        <v>708</v>
      </c>
      <c r="J11" s="5" t="s">
        <v>709</v>
      </c>
    </row>
    <row r="12" spans="1:10" ht="12.75">
      <c r="A12" s="5">
        <v>1</v>
      </c>
      <c r="B12" s="5">
        <v>2</v>
      </c>
      <c r="C12" s="5">
        <v>3</v>
      </c>
      <c r="D12" s="5">
        <v>4</v>
      </c>
      <c r="E12" s="5">
        <v>5</v>
      </c>
      <c r="F12" s="7">
        <v>6</v>
      </c>
      <c r="G12" s="5">
        <v>7</v>
      </c>
      <c r="H12" s="98">
        <v>8</v>
      </c>
      <c r="I12" s="5">
        <v>9</v>
      </c>
      <c r="J12" s="5">
        <v>10</v>
      </c>
    </row>
    <row r="13" spans="1:10" s="257" customFormat="1" ht="12.75">
      <c r="A13" s="389">
        <v>1</v>
      </c>
      <c r="B13" s="261" t="s">
        <v>726</v>
      </c>
      <c r="C13" s="261">
        <v>592</v>
      </c>
      <c r="D13" s="261">
        <v>15628</v>
      </c>
      <c r="E13" s="261">
        <v>178</v>
      </c>
      <c r="F13" s="570">
        <f>D13*E13</f>
        <v>2781784</v>
      </c>
      <c r="G13" s="261">
        <f>'AT3A_cvrg(Insti)_PY'!G13</f>
        <v>592</v>
      </c>
      <c r="H13" s="439">
        <f>'enrolment vs availed_PY'!Q12</f>
        <v>2538266</v>
      </c>
      <c r="I13" s="439">
        <v>170</v>
      </c>
      <c r="J13" s="563">
        <f>H13/I13</f>
        <v>14930.976470588235</v>
      </c>
    </row>
    <row r="14" spans="1:10" s="257" customFormat="1" ht="12.75">
      <c r="A14" s="389">
        <v>2</v>
      </c>
      <c r="B14" s="261" t="s">
        <v>727</v>
      </c>
      <c r="C14" s="261">
        <v>1187</v>
      </c>
      <c r="D14" s="261">
        <v>35418</v>
      </c>
      <c r="E14" s="261">
        <v>178</v>
      </c>
      <c r="F14" s="570">
        <f aca="true" t="shared" si="0" ref="F14:F24">D14*E14</f>
        <v>6304404</v>
      </c>
      <c r="G14" s="261">
        <f>'AT3A_cvrg(Insti)_PY'!G14</f>
        <v>1193</v>
      </c>
      <c r="H14" s="439">
        <f>'enrolment vs availed_PY'!Q13</f>
        <v>6260456</v>
      </c>
      <c r="I14" s="439">
        <v>186</v>
      </c>
      <c r="J14" s="563">
        <f aca="true" t="shared" si="1" ref="J14:J24">H14/I14</f>
        <v>33658.36559139785</v>
      </c>
    </row>
    <row r="15" spans="1:10" s="257" customFormat="1" ht="12.75">
      <c r="A15" s="389">
        <v>3</v>
      </c>
      <c r="B15" s="261" t="s">
        <v>728</v>
      </c>
      <c r="C15" s="261">
        <v>480</v>
      </c>
      <c r="D15" s="261">
        <v>14582</v>
      </c>
      <c r="E15" s="261">
        <v>178</v>
      </c>
      <c r="F15" s="570">
        <f t="shared" si="0"/>
        <v>2595596</v>
      </c>
      <c r="G15" s="261">
        <f>'AT3A_cvrg(Insti)_PY'!G15</f>
        <v>480</v>
      </c>
      <c r="H15" s="439">
        <f>'enrolment vs availed_PY'!Q14</f>
        <v>2315722</v>
      </c>
      <c r="I15" s="439">
        <v>171</v>
      </c>
      <c r="J15" s="563">
        <f t="shared" si="1"/>
        <v>13542.233918128655</v>
      </c>
    </row>
    <row r="16" spans="1:10" s="257" customFormat="1" ht="12.75">
      <c r="A16" s="389">
        <v>4</v>
      </c>
      <c r="B16" s="261" t="s">
        <v>729</v>
      </c>
      <c r="C16" s="261">
        <v>1689</v>
      </c>
      <c r="D16" s="261">
        <v>37336</v>
      </c>
      <c r="E16" s="261">
        <v>178</v>
      </c>
      <c r="F16" s="570">
        <f t="shared" si="0"/>
        <v>6645808</v>
      </c>
      <c r="G16" s="261">
        <f>'AT3A_cvrg(Insti)_PY'!G16</f>
        <v>1687</v>
      </c>
      <c r="H16" s="439">
        <f>'enrolment vs availed_PY'!Q15</f>
        <v>6057845</v>
      </c>
      <c r="I16" s="439">
        <v>171</v>
      </c>
      <c r="J16" s="563">
        <f t="shared" si="1"/>
        <v>35425.994152046784</v>
      </c>
    </row>
    <row r="17" spans="1:10" s="257" customFormat="1" ht="12.75">
      <c r="A17" s="389">
        <v>5</v>
      </c>
      <c r="B17" s="261" t="s">
        <v>730</v>
      </c>
      <c r="C17" s="261">
        <v>181</v>
      </c>
      <c r="D17" s="261">
        <v>3173</v>
      </c>
      <c r="E17" s="261">
        <v>178</v>
      </c>
      <c r="F17" s="570">
        <f t="shared" si="0"/>
        <v>564794</v>
      </c>
      <c r="G17" s="261">
        <f>'AT3A_cvrg(Insti)_PY'!G17</f>
        <v>181</v>
      </c>
      <c r="H17" s="439">
        <f>'enrolment vs availed_PY'!Q16</f>
        <v>655559</v>
      </c>
      <c r="I17" s="439">
        <v>213</v>
      </c>
      <c r="J17" s="563">
        <f t="shared" si="1"/>
        <v>3077.741784037559</v>
      </c>
    </row>
    <row r="18" spans="1:10" s="257" customFormat="1" ht="12.75">
      <c r="A18" s="389">
        <v>6</v>
      </c>
      <c r="B18" s="261" t="s">
        <v>731</v>
      </c>
      <c r="C18" s="261">
        <v>764</v>
      </c>
      <c r="D18" s="261">
        <v>21225</v>
      </c>
      <c r="E18" s="261">
        <v>178</v>
      </c>
      <c r="F18" s="570">
        <f t="shared" si="0"/>
        <v>3778050</v>
      </c>
      <c r="G18" s="261">
        <f>'AT3A_cvrg(Insti)_PY'!G18</f>
        <v>764</v>
      </c>
      <c r="H18" s="439">
        <f>'enrolment vs availed_PY'!Q17</f>
        <v>3792813</v>
      </c>
      <c r="I18" s="439">
        <v>184</v>
      </c>
      <c r="J18" s="563">
        <f t="shared" si="1"/>
        <v>20613.114130434784</v>
      </c>
    </row>
    <row r="19" spans="1:10" s="257" customFormat="1" ht="12.75">
      <c r="A19" s="389">
        <v>7</v>
      </c>
      <c r="B19" s="261" t="s">
        <v>732</v>
      </c>
      <c r="C19" s="261">
        <v>187</v>
      </c>
      <c r="D19" s="261">
        <v>1437</v>
      </c>
      <c r="E19" s="261">
        <v>178</v>
      </c>
      <c r="F19" s="570">
        <f t="shared" si="0"/>
        <v>255786</v>
      </c>
      <c r="G19" s="261">
        <f>'AT3A_cvrg(Insti)_PY'!G19</f>
        <v>183</v>
      </c>
      <c r="H19" s="439">
        <f>'enrolment vs availed_PY'!Q18</f>
        <v>200751</v>
      </c>
      <c r="I19" s="439">
        <v>173</v>
      </c>
      <c r="J19" s="563">
        <f t="shared" si="1"/>
        <v>1160.4104046242774</v>
      </c>
    </row>
    <row r="20" spans="1:10" s="257" customFormat="1" ht="12.75">
      <c r="A20" s="389">
        <v>8</v>
      </c>
      <c r="B20" s="261" t="s">
        <v>733</v>
      </c>
      <c r="C20" s="261">
        <v>1719</v>
      </c>
      <c r="D20" s="261">
        <v>39395</v>
      </c>
      <c r="E20" s="261">
        <v>178</v>
      </c>
      <c r="F20" s="570">
        <f t="shared" si="0"/>
        <v>7012310</v>
      </c>
      <c r="G20" s="261">
        <f>'AT3A_cvrg(Insti)_PY'!G20</f>
        <v>1719</v>
      </c>
      <c r="H20" s="439">
        <f>'enrolment vs availed_PY'!Q19</f>
        <v>6590311</v>
      </c>
      <c r="I20" s="439">
        <v>178</v>
      </c>
      <c r="J20" s="563">
        <f t="shared" si="1"/>
        <v>37024.2191011236</v>
      </c>
    </row>
    <row r="21" spans="1:10" s="257" customFormat="1" ht="12.75">
      <c r="A21" s="389">
        <v>9</v>
      </c>
      <c r="B21" s="261" t="s">
        <v>734</v>
      </c>
      <c r="C21" s="261">
        <v>1615</v>
      </c>
      <c r="D21" s="261">
        <v>33635</v>
      </c>
      <c r="E21" s="261">
        <v>178</v>
      </c>
      <c r="F21" s="570">
        <f t="shared" si="0"/>
        <v>5987030</v>
      </c>
      <c r="G21" s="261">
        <f>'AT3A_cvrg(Insti)_PY'!G21</f>
        <v>1615</v>
      </c>
      <c r="H21" s="439">
        <f>'enrolment vs availed_PY'!Q20</f>
        <v>6361602</v>
      </c>
      <c r="I21" s="439">
        <v>201</v>
      </c>
      <c r="J21" s="563">
        <f t="shared" si="1"/>
        <v>31649.761194029852</v>
      </c>
    </row>
    <row r="22" spans="1:10" s="257" customFormat="1" ht="12.75">
      <c r="A22" s="389">
        <v>10</v>
      </c>
      <c r="B22" s="261" t="s">
        <v>735</v>
      </c>
      <c r="C22" s="261">
        <v>1038</v>
      </c>
      <c r="D22" s="261">
        <v>30826</v>
      </c>
      <c r="E22" s="261">
        <v>178</v>
      </c>
      <c r="F22" s="570">
        <f t="shared" si="0"/>
        <v>5487028</v>
      </c>
      <c r="G22" s="261">
        <f>'AT3A_cvrg(Insti)_PY'!G22</f>
        <v>1041</v>
      </c>
      <c r="H22" s="439">
        <f>'enrolment vs availed_PY'!Q21</f>
        <v>5480094</v>
      </c>
      <c r="I22" s="439">
        <v>181</v>
      </c>
      <c r="J22" s="563">
        <f t="shared" si="1"/>
        <v>30276.762430939227</v>
      </c>
    </row>
    <row r="23" spans="1:10" s="257" customFormat="1" ht="12.75">
      <c r="A23" s="389">
        <v>11</v>
      </c>
      <c r="B23" s="261" t="s">
        <v>736</v>
      </c>
      <c r="C23" s="261">
        <v>773</v>
      </c>
      <c r="D23" s="261">
        <v>29960</v>
      </c>
      <c r="E23" s="261">
        <v>178</v>
      </c>
      <c r="F23" s="570">
        <f t="shared" si="0"/>
        <v>5332880</v>
      </c>
      <c r="G23" s="261">
        <f>'AT3A_cvrg(Insti)_PY'!G23</f>
        <v>773</v>
      </c>
      <c r="H23" s="439">
        <f>'enrolment vs availed_PY'!Q22</f>
        <v>4880724</v>
      </c>
      <c r="I23" s="439">
        <v>178</v>
      </c>
      <c r="J23" s="563">
        <f t="shared" si="1"/>
        <v>27419.79775280899</v>
      </c>
    </row>
    <row r="24" spans="1:10" s="257" customFormat="1" ht="12.75">
      <c r="A24" s="389">
        <v>12</v>
      </c>
      <c r="B24" s="261" t="s">
        <v>737</v>
      </c>
      <c r="C24" s="261">
        <v>510</v>
      </c>
      <c r="D24" s="261">
        <v>21167</v>
      </c>
      <c r="E24" s="261">
        <v>178</v>
      </c>
      <c r="F24" s="570">
        <f t="shared" si="0"/>
        <v>3767726</v>
      </c>
      <c r="G24" s="261">
        <f>'AT3A_cvrg(Insti)_PY'!G24</f>
        <v>510</v>
      </c>
      <c r="H24" s="439">
        <f>'enrolment vs availed_PY'!Q23</f>
        <v>3460007</v>
      </c>
      <c r="I24" s="439">
        <v>171</v>
      </c>
      <c r="J24" s="563">
        <f t="shared" si="1"/>
        <v>20233.959064327486</v>
      </c>
    </row>
    <row r="25" spans="1:11" s="263" customFormat="1" ht="12.75">
      <c r="A25" s="321"/>
      <c r="B25" s="321" t="s">
        <v>17</v>
      </c>
      <c r="C25" s="321">
        <f>SUM(C13:C24)</f>
        <v>10735</v>
      </c>
      <c r="D25" s="321">
        <f>SUM(D13:D24)</f>
        <v>283782</v>
      </c>
      <c r="E25" s="261">
        <v>178</v>
      </c>
      <c r="F25" s="321">
        <f>SUM(F13:F24)</f>
        <v>50513196</v>
      </c>
      <c r="G25" s="321">
        <f>SUM(G13:G24)</f>
        <v>10738</v>
      </c>
      <c r="H25" s="321">
        <f>SUM(H13:H24)</f>
        <v>48594150</v>
      </c>
      <c r="I25" s="439">
        <v>181</v>
      </c>
      <c r="J25" s="571">
        <f>SUM(J13:J24)</f>
        <v>269013.3359944873</v>
      </c>
      <c r="K25" s="727">
        <f>J25/D25</f>
        <v>0.9479577140004908</v>
      </c>
    </row>
    <row r="26" spans="1:10" ht="12.75">
      <c r="A26" s="572" t="s">
        <v>757</v>
      </c>
      <c r="B26" s="911" t="s">
        <v>774</v>
      </c>
      <c r="C26" s="911"/>
      <c r="D26" s="911"/>
      <c r="E26" s="911"/>
      <c r="F26" s="911"/>
      <c r="G26" s="911"/>
      <c r="H26" s="911"/>
      <c r="I26" s="911"/>
      <c r="J26" s="911"/>
    </row>
    <row r="27" spans="1:11" ht="12.75">
      <c r="A27" s="909" t="s">
        <v>710</v>
      </c>
      <c r="B27" s="909"/>
      <c r="C27" s="909"/>
      <c r="D27" s="909"/>
      <c r="E27" s="909"/>
      <c r="F27" s="909"/>
      <c r="G27" s="909"/>
      <c r="H27" s="909"/>
      <c r="I27" s="21"/>
      <c r="J27" s="400">
        <f>'T5A_PLAN_vs_PRFM '!J25</f>
        <v>184545.1501582444</v>
      </c>
      <c r="K27" s="727">
        <f>J27/D29</f>
        <v>0.9409088136143187</v>
      </c>
    </row>
    <row r="28" spans="1:11" ht="12.75">
      <c r="A28" s="572"/>
      <c r="B28" s="572"/>
      <c r="C28" s="572"/>
      <c r="D28" s="572"/>
      <c r="E28" s="572"/>
      <c r="F28" s="572"/>
      <c r="G28" s="572"/>
      <c r="H28" s="572"/>
      <c r="I28" s="21"/>
      <c r="J28" s="400"/>
      <c r="K28" s="727"/>
    </row>
    <row r="29" spans="2:11" ht="12.75">
      <c r="B29" s="339"/>
      <c r="C29" s="722">
        <f>'T5A_PLAN_vs_PRFM '!C25</f>
        <v>4770</v>
      </c>
      <c r="D29" s="722">
        <f>'T5A_PLAN_vs_PRFM '!D25</f>
        <v>196135</v>
      </c>
      <c r="E29" s="722">
        <f>'T5A_PLAN_vs_PRFM '!E25</f>
        <v>178</v>
      </c>
      <c r="F29" s="722">
        <f>'T5A_PLAN_vs_PRFM '!F25</f>
        <v>34912030</v>
      </c>
      <c r="G29" s="339"/>
      <c r="H29" s="722">
        <f>'T5A_PLAN_vs_PRFM '!H25</f>
        <v>33316515</v>
      </c>
      <c r="I29" s="21"/>
      <c r="J29" s="726">
        <f>J25+J27</f>
        <v>453558.4861527317</v>
      </c>
      <c r="K29" s="725">
        <f>J29/D30</f>
        <v>0.9450769323710801</v>
      </c>
    </row>
    <row r="30" spans="1:10" ht="15.75">
      <c r="A30" s="562"/>
      <c r="B30" s="562"/>
      <c r="C30" s="573">
        <f>C25+C29</f>
        <v>15505</v>
      </c>
      <c r="D30" s="573">
        <f>D25+D29</f>
        <v>479917</v>
      </c>
      <c r="E30" s="573">
        <f>E25+E29</f>
        <v>356</v>
      </c>
      <c r="F30" s="573">
        <f>F25+F29</f>
        <v>85425226</v>
      </c>
      <c r="G30" s="562"/>
      <c r="H30" s="573">
        <f>H25+H29</f>
        <v>81910665</v>
      </c>
      <c r="I30" s="728">
        <f>H30/F30</f>
        <v>0.9588580427050905</v>
      </c>
      <c r="J30" s="21"/>
    </row>
    <row r="31" spans="1:10" ht="15.75">
      <c r="A31" s="574"/>
      <c r="B31" s="561"/>
      <c r="C31" s="561"/>
      <c r="D31" s="559"/>
      <c r="E31" s="559"/>
      <c r="F31" s="559"/>
      <c r="G31" s="559"/>
      <c r="H31" s="881" t="s">
        <v>777</v>
      </c>
      <c r="I31" s="881"/>
      <c r="J31" s="21"/>
    </row>
    <row r="32" spans="1:10" ht="15.75" customHeight="1">
      <c r="A32" s="15" t="s">
        <v>12</v>
      </c>
      <c r="B32" s="14"/>
      <c r="C32" s="14"/>
      <c r="D32" s="14"/>
      <c r="E32" s="14"/>
      <c r="F32" s="14"/>
      <c r="G32" s="14"/>
      <c r="H32" s="539"/>
      <c r="I32" s="539"/>
      <c r="J32" s="80"/>
    </row>
    <row r="33" spans="1:10" ht="18" customHeight="1">
      <c r="A33" s="338"/>
      <c r="B33" s="338"/>
      <c r="C33" s="514" t="s">
        <v>778</v>
      </c>
      <c r="D33" s="514"/>
      <c r="E33" s="338"/>
      <c r="F33" s="338"/>
      <c r="G33" s="338"/>
      <c r="H33" s="540" t="s">
        <v>1019</v>
      </c>
      <c r="I33" s="540"/>
      <c r="J33" s="80"/>
    </row>
    <row r="34" spans="1:10" ht="12.75" customHeight="1">
      <c r="A34" s="338"/>
      <c r="B34" s="338"/>
      <c r="C34" s="515" t="s">
        <v>779</v>
      </c>
      <c r="D34" s="515"/>
      <c r="E34" s="338"/>
      <c r="F34" s="338"/>
      <c r="G34" s="338"/>
      <c r="H34" s="540" t="s">
        <v>756</v>
      </c>
      <c r="I34" s="540"/>
      <c r="J34" s="80"/>
    </row>
    <row r="35" spans="1:10" ht="15.75">
      <c r="A35" s="14"/>
      <c r="B35" s="14"/>
      <c r="C35" s="516" t="s">
        <v>780</v>
      </c>
      <c r="D35" s="516"/>
      <c r="E35" s="14"/>
      <c r="F35" s="538"/>
      <c r="G35" s="538"/>
      <c r="H35" s="492" t="s">
        <v>81</v>
      </c>
      <c r="I35" s="492"/>
      <c r="J35" s="34"/>
    </row>
    <row r="39" spans="1:10" ht="12.75">
      <c r="A39" s="910"/>
      <c r="B39" s="910"/>
      <c r="C39" s="910"/>
      <c r="D39" s="910"/>
      <c r="E39" s="910"/>
      <c r="F39" s="910"/>
      <c r="G39" s="910"/>
      <c r="H39" s="910"/>
      <c r="I39" s="910"/>
      <c r="J39" s="910"/>
    </row>
    <row r="41" spans="1:10" ht="12.75">
      <c r="A41" s="910"/>
      <c r="B41" s="910"/>
      <c r="C41" s="910"/>
      <c r="D41" s="910"/>
      <c r="E41" s="910"/>
      <c r="F41" s="910"/>
      <c r="G41" s="910"/>
      <c r="H41" s="910"/>
      <c r="I41" s="910"/>
      <c r="J41" s="910"/>
    </row>
  </sheetData>
  <sheetProtection/>
  <mergeCells count="14">
    <mergeCell ref="E2:I2"/>
    <mergeCell ref="A3:J3"/>
    <mergeCell ref="A4:J4"/>
    <mergeCell ref="G10:J10"/>
    <mergeCell ref="C10:F10"/>
    <mergeCell ref="H9:J9"/>
    <mergeCell ref="A6:J6"/>
    <mergeCell ref="H31:I31"/>
    <mergeCell ref="A10:A11"/>
    <mergeCell ref="B10:B11"/>
    <mergeCell ref="A27:H27"/>
    <mergeCell ref="A41:J41"/>
    <mergeCell ref="A39:J39"/>
    <mergeCell ref="B26:J2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worksheet>
</file>

<file path=xl/worksheets/sheet16.xml><?xml version="1.0" encoding="utf-8"?>
<worksheet xmlns="http://schemas.openxmlformats.org/spreadsheetml/2006/main" xmlns:r="http://schemas.openxmlformats.org/officeDocument/2006/relationships">
  <sheetPr>
    <tabColor theme="3" tint="0.7999799847602844"/>
    <pageSetUpPr fitToPage="1"/>
  </sheetPr>
  <dimension ref="A2:M40"/>
  <sheetViews>
    <sheetView view="pageBreakPreview" zoomScale="90" zoomScaleSheetLayoutView="90" zoomScalePageLayoutView="0" workbookViewId="0" topLeftCell="B7">
      <selection activeCell="E24" sqref="E24"/>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4.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ht="53.25" customHeight="1"/>
    <row r="2" spans="5:10" ht="12.75">
      <c r="E2" s="761"/>
      <c r="F2" s="761"/>
      <c r="G2" s="761"/>
      <c r="H2" s="761"/>
      <c r="I2" s="761"/>
      <c r="J2" s="131" t="s">
        <v>351</v>
      </c>
    </row>
    <row r="3" spans="1:10" ht="15">
      <c r="A3" s="885" t="s">
        <v>0</v>
      </c>
      <c r="B3" s="885"/>
      <c r="C3" s="885"/>
      <c r="D3" s="885"/>
      <c r="E3" s="885"/>
      <c r="F3" s="885"/>
      <c r="G3" s="885"/>
      <c r="H3" s="885"/>
      <c r="I3" s="885"/>
      <c r="J3" s="885"/>
    </row>
    <row r="4" spans="1:10" ht="20.25">
      <c r="A4" s="796" t="s">
        <v>781</v>
      </c>
      <c r="B4" s="796"/>
      <c r="C4" s="796"/>
      <c r="D4" s="796"/>
      <c r="E4" s="796"/>
      <c r="F4" s="796"/>
      <c r="G4" s="796"/>
      <c r="H4" s="796"/>
      <c r="I4" s="796"/>
      <c r="J4" s="796"/>
    </row>
    <row r="5" ht="14.25" customHeight="1"/>
    <row r="6" spans="1:10" ht="15.75">
      <c r="A6" s="902" t="s">
        <v>806</v>
      </c>
      <c r="B6" s="902"/>
      <c r="C6" s="902"/>
      <c r="D6" s="902"/>
      <c r="E6" s="902"/>
      <c r="F6" s="902"/>
      <c r="G6" s="902"/>
      <c r="H6" s="902"/>
      <c r="I6" s="902"/>
      <c r="J6" s="902"/>
    </row>
    <row r="7" spans="1:10" ht="13.5" customHeight="1">
      <c r="A7" s="1"/>
      <c r="B7" s="1"/>
      <c r="C7" s="1"/>
      <c r="D7" s="1"/>
      <c r="E7" s="1"/>
      <c r="F7" s="1"/>
      <c r="G7" s="1"/>
      <c r="H7" s="1"/>
      <c r="I7" s="1"/>
      <c r="J7" s="1"/>
    </row>
    <row r="8" ht="0.75" customHeight="1"/>
    <row r="9" spans="1:10" s="45" customFormat="1" ht="15">
      <c r="A9" s="566" t="s">
        <v>755</v>
      </c>
      <c r="B9" s="566"/>
      <c r="H9" s="901" t="s">
        <v>802</v>
      </c>
      <c r="I9" s="901"/>
      <c r="J9" s="901"/>
    </row>
    <row r="10" spans="1:13" ht="12.75">
      <c r="A10" s="817" t="s">
        <v>2</v>
      </c>
      <c r="B10" s="817" t="s">
        <v>3</v>
      </c>
      <c r="C10" s="820" t="s">
        <v>805</v>
      </c>
      <c r="D10" s="821"/>
      <c r="E10" s="821"/>
      <c r="F10" s="822"/>
      <c r="G10" s="820" t="s">
        <v>102</v>
      </c>
      <c r="H10" s="821"/>
      <c r="I10" s="821"/>
      <c r="J10" s="822"/>
      <c r="L10" s="19"/>
      <c r="M10" s="21"/>
    </row>
    <row r="11" spans="1:10" ht="63.75">
      <c r="A11" s="817"/>
      <c r="B11" s="817"/>
      <c r="C11" s="5" t="s">
        <v>176</v>
      </c>
      <c r="D11" s="5" t="s">
        <v>15</v>
      </c>
      <c r="E11" s="245" t="s">
        <v>680</v>
      </c>
      <c r="F11" s="7" t="s">
        <v>193</v>
      </c>
      <c r="G11" s="5" t="s">
        <v>176</v>
      </c>
      <c r="H11" s="25" t="s">
        <v>16</v>
      </c>
      <c r="I11" s="101" t="s">
        <v>708</v>
      </c>
      <c r="J11" s="5" t="s">
        <v>709</v>
      </c>
    </row>
    <row r="12" spans="1:10" ht="12.75">
      <c r="A12" s="5">
        <v>1</v>
      </c>
      <c r="B12" s="5">
        <v>2</v>
      </c>
      <c r="C12" s="5">
        <v>3</v>
      </c>
      <c r="D12" s="5">
        <v>4</v>
      </c>
      <c r="E12" s="5">
        <v>5</v>
      </c>
      <c r="F12" s="7">
        <v>6</v>
      </c>
      <c r="G12" s="5">
        <v>7</v>
      </c>
      <c r="H12" s="98">
        <v>8</v>
      </c>
      <c r="I12" s="5">
        <v>9</v>
      </c>
      <c r="J12" s="5">
        <v>10</v>
      </c>
    </row>
    <row r="13" spans="1:10" s="257" customFormat="1" ht="12.75">
      <c r="A13" s="389">
        <v>1</v>
      </c>
      <c r="B13" s="261" t="s">
        <v>726</v>
      </c>
      <c r="C13" s="261">
        <v>258</v>
      </c>
      <c r="D13" s="390">
        <v>10680</v>
      </c>
      <c r="E13" s="261">
        <f>'T5_PLAN_vs_PRFM'!E13</f>
        <v>178</v>
      </c>
      <c r="F13" s="575">
        <f>D13*E13</f>
        <v>1901040</v>
      </c>
      <c r="G13" s="261">
        <f>'AT3C_cvrg(Insti)_UPY '!G12</f>
        <v>258</v>
      </c>
      <c r="H13" s="439">
        <f>'enrolment vs availed_UPY'!Q12</f>
        <v>1820923</v>
      </c>
      <c r="I13" s="439">
        <f>'T5_PLAN_vs_PRFM'!I13</f>
        <v>170</v>
      </c>
      <c r="J13" s="563">
        <f>H13/I13</f>
        <v>10711.311764705883</v>
      </c>
    </row>
    <row r="14" spans="1:10" s="257" customFormat="1" ht="12.75">
      <c r="A14" s="389">
        <v>2</v>
      </c>
      <c r="B14" s="261" t="s">
        <v>727</v>
      </c>
      <c r="C14" s="261">
        <v>477</v>
      </c>
      <c r="D14" s="390">
        <v>24540</v>
      </c>
      <c r="E14" s="261">
        <f>'T5_PLAN_vs_PRFM'!E14</f>
        <v>178</v>
      </c>
      <c r="F14" s="575">
        <f aca="true" t="shared" si="0" ref="F14:F24">D14*E14</f>
        <v>4368120</v>
      </c>
      <c r="G14" s="261">
        <f>'AT3C_cvrg(Insti)_UPY '!G13</f>
        <v>479</v>
      </c>
      <c r="H14" s="439">
        <f>'enrolment vs availed_UPY'!Q13</f>
        <v>4216068</v>
      </c>
      <c r="I14" s="439">
        <f>'T5_PLAN_vs_PRFM'!I14</f>
        <v>186</v>
      </c>
      <c r="J14" s="563">
        <f aca="true" t="shared" si="1" ref="J14:J24">H14/I14</f>
        <v>22667.032258064515</v>
      </c>
    </row>
    <row r="15" spans="1:10" s="257" customFormat="1" ht="12.75">
      <c r="A15" s="389">
        <v>3</v>
      </c>
      <c r="B15" s="261" t="s">
        <v>728</v>
      </c>
      <c r="C15" s="261">
        <v>276</v>
      </c>
      <c r="D15" s="390">
        <v>9658</v>
      </c>
      <c r="E15" s="261">
        <f>'T5_PLAN_vs_PRFM'!E15</f>
        <v>178</v>
      </c>
      <c r="F15" s="575">
        <f t="shared" si="0"/>
        <v>1719124</v>
      </c>
      <c r="G15" s="261">
        <f>'AT3C_cvrg(Insti)_UPY '!G14</f>
        <v>276</v>
      </c>
      <c r="H15" s="439">
        <f>'enrolment vs availed_UPY'!Q14</f>
        <v>1578269</v>
      </c>
      <c r="I15" s="439">
        <f>'T5_PLAN_vs_PRFM'!I15</f>
        <v>171</v>
      </c>
      <c r="J15" s="563">
        <f t="shared" si="1"/>
        <v>9229.6432748538</v>
      </c>
    </row>
    <row r="16" spans="1:10" s="257" customFormat="1" ht="12.75">
      <c r="A16" s="389">
        <v>4</v>
      </c>
      <c r="B16" s="261" t="s">
        <v>729</v>
      </c>
      <c r="C16" s="261">
        <v>844</v>
      </c>
      <c r="D16" s="390">
        <v>28156</v>
      </c>
      <c r="E16" s="261">
        <f>'T5_PLAN_vs_PRFM'!E16</f>
        <v>178</v>
      </c>
      <c r="F16" s="575">
        <f t="shared" si="0"/>
        <v>5011768</v>
      </c>
      <c r="G16" s="261">
        <f>'AT3C_cvrg(Insti)_UPY '!G15</f>
        <v>842</v>
      </c>
      <c r="H16" s="439">
        <f>'enrolment vs availed_UPY'!Q15</f>
        <v>4539800</v>
      </c>
      <c r="I16" s="439">
        <f>'T5_PLAN_vs_PRFM'!I16</f>
        <v>171</v>
      </c>
      <c r="J16" s="563">
        <f t="shared" si="1"/>
        <v>26548.538011695906</v>
      </c>
    </row>
    <row r="17" spans="1:10" s="257" customFormat="1" ht="12.75">
      <c r="A17" s="389">
        <v>5</v>
      </c>
      <c r="B17" s="261" t="s">
        <v>730</v>
      </c>
      <c r="C17" s="261">
        <v>86</v>
      </c>
      <c r="D17" s="390">
        <v>1965</v>
      </c>
      <c r="E17" s="261">
        <f>'T5_PLAN_vs_PRFM'!E17</f>
        <v>178</v>
      </c>
      <c r="F17" s="575">
        <f t="shared" si="0"/>
        <v>349770</v>
      </c>
      <c r="G17" s="261">
        <f>'AT3C_cvrg(Insti)_UPY '!G16</f>
        <v>86</v>
      </c>
      <c r="H17" s="439">
        <f>'enrolment vs availed_UPY'!Q16</f>
        <v>368402</v>
      </c>
      <c r="I17" s="439">
        <f>'T5_PLAN_vs_PRFM'!I17</f>
        <v>213</v>
      </c>
      <c r="J17" s="563">
        <f t="shared" si="1"/>
        <v>1729.586854460094</v>
      </c>
    </row>
    <row r="18" spans="1:10" s="257" customFormat="1" ht="12.75">
      <c r="A18" s="389">
        <v>6</v>
      </c>
      <c r="B18" s="261" t="s">
        <v>731</v>
      </c>
      <c r="C18" s="261">
        <v>277</v>
      </c>
      <c r="D18" s="390">
        <v>15287</v>
      </c>
      <c r="E18" s="261">
        <f>'T5_PLAN_vs_PRFM'!E18</f>
        <v>178</v>
      </c>
      <c r="F18" s="575">
        <f t="shared" si="0"/>
        <v>2721086</v>
      </c>
      <c r="G18" s="261">
        <f>'AT3C_cvrg(Insti)_UPY '!G17</f>
        <v>279</v>
      </c>
      <c r="H18" s="439">
        <f>'enrolment vs availed_UPY'!Q17</f>
        <v>2560276</v>
      </c>
      <c r="I18" s="439">
        <f>'T5_PLAN_vs_PRFM'!I18</f>
        <v>184</v>
      </c>
      <c r="J18" s="563">
        <f t="shared" si="1"/>
        <v>13914.54347826087</v>
      </c>
    </row>
    <row r="19" spans="1:10" s="257" customFormat="1" ht="12.75">
      <c r="A19" s="389">
        <v>7</v>
      </c>
      <c r="B19" s="261" t="s">
        <v>732</v>
      </c>
      <c r="C19" s="261">
        <v>71</v>
      </c>
      <c r="D19" s="390">
        <v>699</v>
      </c>
      <c r="E19" s="261">
        <f>'T5_PLAN_vs_PRFM'!E19</f>
        <v>178</v>
      </c>
      <c r="F19" s="575">
        <f t="shared" si="0"/>
        <v>124422</v>
      </c>
      <c r="G19" s="261">
        <f>'AT3C_cvrg(Insti)_UPY '!G18</f>
        <v>71</v>
      </c>
      <c r="H19" s="439">
        <f>'enrolment vs availed_UPY'!Q18</f>
        <v>118797</v>
      </c>
      <c r="I19" s="439">
        <f>'T5_PLAN_vs_PRFM'!I19</f>
        <v>173</v>
      </c>
      <c r="J19" s="563">
        <f t="shared" si="1"/>
        <v>686.6878612716763</v>
      </c>
    </row>
    <row r="20" spans="1:10" s="257" customFormat="1" ht="12.75">
      <c r="A20" s="389">
        <v>8</v>
      </c>
      <c r="B20" s="261" t="s">
        <v>733</v>
      </c>
      <c r="C20" s="261">
        <v>745</v>
      </c>
      <c r="D20" s="390">
        <v>29568</v>
      </c>
      <c r="E20" s="261">
        <f>'T5_PLAN_vs_PRFM'!E20</f>
        <v>178</v>
      </c>
      <c r="F20" s="575">
        <f t="shared" si="0"/>
        <v>5263104</v>
      </c>
      <c r="G20" s="261">
        <f>'AT3C_cvrg(Insti)_UPY '!G19</f>
        <v>745</v>
      </c>
      <c r="H20" s="439">
        <f>'enrolment vs availed_UPY'!Q19</f>
        <v>5001648</v>
      </c>
      <c r="I20" s="439">
        <f>'T5_PLAN_vs_PRFM'!I20</f>
        <v>178</v>
      </c>
      <c r="J20" s="563">
        <f t="shared" si="1"/>
        <v>28099.14606741573</v>
      </c>
    </row>
    <row r="21" spans="1:10" s="257" customFormat="1" ht="12.75">
      <c r="A21" s="389">
        <v>9</v>
      </c>
      <c r="B21" s="261" t="s">
        <v>734</v>
      </c>
      <c r="C21" s="261">
        <v>714</v>
      </c>
      <c r="D21" s="390">
        <v>23326</v>
      </c>
      <c r="E21" s="261">
        <f>'T5_PLAN_vs_PRFM'!E21</f>
        <v>178</v>
      </c>
      <c r="F21" s="575">
        <f t="shared" si="0"/>
        <v>4152028</v>
      </c>
      <c r="G21" s="261">
        <f>'AT3C_cvrg(Insti)_UPY '!G20</f>
        <v>712</v>
      </c>
      <c r="H21" s="439">
        <f>'enrolment vs availed_UPY'!Q20</f>
        <v>4484538</v>
      </c>
      <c r="I21" s="439">
        <f>'T5_PLAN_vs_PRFM'!I21</f>
        <v>201</v>
      </c>
      <c r="J21" s="563">
        <f t="shared" si="1"/>
        <v>22311.13432835821</v>
      </c>
    </row>
    <row r="22" spans="1:10" s="257" customFormat="1" ht="12.75">
      <c r="A22" s="389">
        <v>10</v>
      </c>
      <c r="B22" s="261" t="s">
        <v>735</v>
      </c>
      <c r="C22" s="261">
        <v>426</v>
      </c>
      <c r="D22" s="390">
        <v>20133</v>
      </c>
      <c r="E22" s="261">
        <f>'T5_PLAN_vs_PRFM'!E22</f>
        <v>178</v>
      </c>
      <c r="F22" s="575">
        <f t="shared" si="0"/>
        <v>3583674</v>
      </c>
      <c r="G22" s="261">
        <f>'AT3C_cvrg(Insti)_UPY '!G21</f>
        <v>430</v>
      </c>
      <c r="H22" s="439">
        <f>'enrolment vs availed_UPY'!Q21</f>
        <v>3444673</v>
      </c>
      <c r="I22" s="439">
        <f>'T5_PLAN_vs_PRFM'!I22</f>
        <v>181</v>
      </c>
      <c r="J22" s="563">
        <f t="shared" si="1"/>
        <v>19031.342541436465</v>
      </c>
    </row>
    <row r="23" spans="1:10" s="257" customFormat="1" ht="12.75">
      <c r="A23" s="389">
        <v>11</v>
      </c>
      <c r="B23" s="261" t="s">
        <v>736</v>
      </c>
      <c r="C23" s="261">
        <v>329</v>
      </c>
      <c r="D23" s="390">
        <v>18622</v>
      </c>
      <c r="E23" s="261">
        <f>'T5_PLAN_vs_PRFM'!E23</f>
        <v>178</v>
      </c>
      <c r="F23" s="575">
        <f t="shared" si="0"/>
        <v>3314716</v>
      </c>
      <c r="G23" s="261">
        <f>'AT3C_cvrg(Insti)_UPY '!G22</f>
        <v>329</v>
      </c>
      <c r="H23" s="439">
        <f>'enrolment vs availed_UPY'!Q22</f>
        <v>3019734</v>
      </c>
      <c r="I23" s="439">
        <f>'T5_PLAN_vs_PRFM'!I23</f>
        <v>178</v>
      </c>
      <c r="J23" s="563">
        <f t="shared" si="1"/>
        <v>16964.79775280899</v>
      </c>
    </row>
    <row r="24" spans="1:10" s="257" customFormat="1" ht="12.75">
      <c r="A24" s="389">
        <v>12</v>
      </c>
      <c r="B24" s="261" t="s">
        <v>737</v>
      </c>
      <c r="C24" s="261">
        <v>267</v>
      </c>
      <c r="D24" s="390">
        <v>13501</v>
      </c>
      <c r="E24" s="261">
        <f>'T5_PLAN_vs_PRFM'!E24</f>
        <v>178</v>
      </c>
      <c r="F24" s="575">
        <f t="shared" si="0"/>
        <v>2403178</v>
      </c>
      <c r="G24" s="261">
        <f>'AT3C_cvrg(Insti)_UPY '!G23</f>
        <v>268</v>
      </c>
      <c r="H24" s="439">
        <f>'enrolment vs availed_UPY'!Q23</f>
        <v>2163387</v>
      </c>
      <c r="I24" s="439">
        <f>'T5_PLAN_vs_PRFM'!I24</f>
        <v>171</v>
      </c>
      <c r="J24" s="563">
        <f t="shared" si="1"/>
        <v>12651.38596491228</v>
      </c>
    </row>
    <row r="25" spans="1:10" s="263" customFormat="1" ht="12.75">
      <c r="A25" s="321"/>
      <c r="B25" s="321" t="s">
        <v>17</v>
      </c>
      <c r="C25" s="321">
        <f>SUM(C13:C24)</f>
        <v>4770</v>
      </c>
      <c r="D25" s="571">
        <f>SUM(D13:D24)</f>
        <v>196135</v>
      </c>
      <c r="E25" s="261">
        <f>'T5_PLAN_vs_PRFM'!E25</f>
        <v>178</v>
      </c>
      <c r="F25" s="576">
        <f>SUM(F13:F24)</f>
        <v>34912030</v>
      </c>
      <c r="G25" s="571">
        <f>SUM(G13:G24)</f>
        <v>4775</v>
      </c>
      <c r="H25" s="321">
        <f>'enrolment vs availed_UPY'!Q24</f>
        <v>33316515</v>
      </c>
      <c r="I25" s="577">
        <f>'T5_PLAN_vs_PRFM'!I25</f>
        <v>181</v>
      </c>
      <c r="J25" s="571">
        <f>SUM(J13:J24)</f>
        <v>184545.1501582444</v>
      </c>
    </row>
    <row r="26" spans="1:10" ht="12.75">
      <c r="A26" s="572" t="s">
        <v>757</v>
      </c>
      <c r="B26" s="911" t="s">
        <v>774</v>
      </c>
      <c r="C26" s="911"/>
      <c r="D26" s="911"/>
      <c r="E26" s="911"/>
      <c r="F26" s="911"/>
      <c r="G26" s="911"/>
      <c r="H26" s="911"/>
      <c r="I26" s="911"/>
      <c r="J26" s="911"/>
    </row>
    <row r="27" spans="1:10" ht="12.75">
      <c r="A27" s="909" t="s">
        <v>710</v>
      </c>
      <c r="B27" s="909"/>
      <c r="C27" s="909"/>
      <c r="D27" s="909"/>
      <c r="E27" s="909"/>
      <c r="F27" s="909"/>
      <c r="G27" s="909"/>
      <c r="H27" s="909"/>
      <c r="I27" s="21"/>
      <c r="J27" s="400"/>
    </row>
    <row r="28" spans="1:10" ht="12.75">
      <c r="A28" s="339"/>
      <c r="B28" s="339"/>
      <c r="C28" s="339"/>
      <c r="D28" s="339"/>
      <c r="E28" s="339"/>
      <c r="F28" s="339"/>
      <c r="G28" s="339"/>
      <c r="H28" s="339"/>
      <c r="I28" s="21"/>
      <c r="J28" s="21"/>
    </row>
    <row r="29" spans="1:10" ht="15.75">
      <c r="A29" s="562"/>
      <c r="B29" s="562"/>
      <c r="C29" s="562"/>
      <c r="D29" s="562"/>
      <c r="E29" s="562"/>
      <c r="F29" s="562"/>
      <c r="G29" s="562"/>
      <c r="H29" s="881" t="s">
        <v>777</v>
      </c>
      <c r="I29" s="881"/>
      <c r="J29" s="21"/>
    </row>
    <row r="30" spans="1:10" ht="15.75">
      <c r="A30" s="574"/>
      <c r="B30" s="561"/>
      <c r="C30" s="561"/>
      <c r="D30" s="561"/>
      <c r="E30" s="561"/>
      <c r="F30" s="561"/>
      <c r="G30" s="561"/>
      <c r="H30" s="561"/>
      <c r="I30" s="561"/>
      <c r="J30" s="21"/>
    </row>
    <row r="31" spans="1:10" ht="15.75" customHeight="1">
      <c r="A31" s="14" t="s">
        <v>12</v>
      </c>
      <c r="B31" s="14"/>
      <c r="C31" s="14"/>
      <c r="D31" s="14"/>
      <c r="E31" s="14"/>
      <c r="F31" s="14"/>
      <c r="G31" s="14"/>
      <c r="H31" s="539"/>
      <c r="I31" s="539"/>
      <c r="J31" s="80"/>
    </row>
    <row r="32" spans="1:10" ht="17.25" customHeight="1">
      <c r="A32" s="338"/>
      <c r="B32" s="338"/>
      <c r="C32" s="514" t="s">
        <v>778</v>
      </c>
      <c r="D32" s="428"/>
      <c r="E32" s="338"/>
      <c r="F32" s="338"/>
      <c r="G32" s="338"/>
      <c r="H32" s="540" t="s">
        <v>1019</v>
      </c>
      <c r="I32" s="540"/>
      <c r="J32" s="80"/>
    </row>
    <row r="33" spans="1:10" ht="18.75" customHeight="1">
      <c r="A33" s="338"/>
      <c r="B33" s="338"/>
      <c r="C33" s="515" t="s">
        <v>779</v>
      </c>
      <c r="D33" s="429"/>
      <c r="E33" s="338"/>
      <c r="F33" s="338"/>
      <c r="G33" s="338"/>
      <c r="H33" s="540" t="s">
        <v>756</v>
      </c>
      <c r="I33" s="540"/>
      <c r="J33" s="80"/>
    </row>
    <row r="34" spans="1:10" ht="15.75">
      <c r="A34" s="14"/>
      <c r="B34" s="14"/>
      <c r="C34" s="516" t="s">
        <v>780</v>
      </c>
      <c r="D34" s="430"/>
      <c r="E34" s="14"/>
      <c r="F34" s="14"/>
      <c r="G34" s="14"/>
      <c r="H34" s="492" t="s">
        <v>81</v>
      </c>
      <c r="I34" s="492"/>
      <c r="J34" s="34"/>
    </row>
    <row r="38" spans="1:10" ht="12.75">
      <c r="A38" s="910"/>
      <c r="B38" s="910"/>
      <c r="C38" s="910"/>
      <c r="D38" s="910"/>
      <c r="E38" s="910"/>
      <c r="F38" s="910"/>
      <c r="G38" s="910"/>
      <c r="H38" s="910"/>
      <c r="I38" s="910"/>
      <c r="J38" s="910"/>
    </row>
    <row r="40" spans="1:10" ht="12.75">
      <c r="A40" s="910"/>
      <c r="B40" s="910"/>
      <c r="C40" s="910"/>
      <c r="D40" s="910"/>
      <c r="E40" s="910"/>
      <c r="F40" s="910"/>
      <c r="G40" s="910"/>
      <c r="H40" s="910"/>
      <c r="I40" s="910"/>
      <c r="J40" s="910"/>
    </row>
  </sheetData>
  <sheetProtection/>
  <mergeCells count="14">
    <mergeCell ref="E2:I2"/>
    <mergeCell ref="A3:J3"/>
    <mergeCell ref="A4:J4"/>
    <mergeCell ref="A6:J6"/>
    <mergeCell ref="H9:J9"/>
    <mergeCell ref="A38:J38"/>
    <mergeCell ref="A40:J40"/>
    <mergeCell ref="A10:A11"/>
    <mergeCell ref="B10:B11"/>
    <mergeCell ref="C10:F10"/>
    <mergeCell ref="G10:J10"/>
    <mergeCell ref="A27:H27"/>
    <mergeCell ref="B26:J26"/>
    <mergeCell ref="H29:I2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6" r:id="rId1"/>
</worksheet>
</file>

<file path=xl/worksheets/sheet17.xml><?xml version="1.0" encoding="utf-8"?>
<worksheet xmlns="http://schemas.openxmlformats.org/spreadsheetml/2006/main" xmlns:r="http://schemas.openxmlformats.org/officeDocument/2006/relationships">
  <sheetPr>
    <tabColor theme="3" tint="0.7999799847602844"/>
    <pageSetUpPr fitToPage="1"/>
  </sheetPr>
  <dimension ref="A2:P40"/>
  <sheetViews>
    <sheetView view="pageBreakPreview" zoomScale="90" zoomScaleSheetLayoutView="90" zoomScalePageLayoutView="0" workbookViewId="0" topLeftCell="A13">
      <selection activeCell="E32" sqref="E32"/>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3.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ht="50.25" customHeight="1"/>
    <row r="2" spans="5:10" ht="12.75">
      <c r="E2" s="761"/>
      <c r="F2" s="761"/>
      <c r="G2" s="761"/>
      <c r="H2" s="761"/>
      <c r="I2" s="761"/>
      <c r="J2" s="131" t="s">
        <v>353</v>
      </c>
    </row>
    <row r="3" spans="1:10" ht="15">
      <c r="A3" s="885" t="s">
        <v>0</v>
      </c>
      <c r="B3" s="885"/>
      <c r="C3" s="885"/>
      <c r="D3" s="885"/>
      <c r="E3" s="885"/>
      <c r="F3" s="885"/>
      <c r="G3" s="885"/>
      <c r="H3" s="885"/>
      <c r="I3" s="885"/>
      <c r="J3" s="885"/>
    </row>
    <row r="4" spans="1:10" ht="20.25">
      <c r="A4" s="796" t="s">
        <v>781</v>
      </c>
      <c r="B4" s="796"/>
      <c r="C4" s="796"/>
      <c r="D4" s="796"/>
      <c r="E4" s="796"/>
      <c r="F4" s="796"/>
      <c r="G4" s="796"/>
      <c r="H4" s="796"/>
      <c r="I4" s="796"/>
      <c r="J4" s="796"/>
    </row>
    <row r="5" ht="14.25" customHeight="1"/>
    <row r="6" spans="1:10" ht="19.5" customHeight="1">
      <c r="A6" s="902" t="s">
        <v>807</v>
      </c>
      <c r="B6" s="902"/>
      <c r="C6" s="902"/>
      <c r="D6" s="902"/>
      <c r="E6" s="902"/>
      <c r="F6" s="902"/>
      <c r="G6" s="902"/>
      <c r="H6" s="902"/>
      <c r="I6" s="902"/>
      <c r="J6" s="902"/>
    </row>
    <row r="7" spans="1:10" ht="13.5" customHeight="1">
      <c r="A7" s="1"/>
      <c r="B7" s="1"/>
      <c r="C7" s="1"/>
      <c r="D7" s="1"/>
      <c r="E7" s="1"/>
      <c r="F7" s="1"/>
      <c r="G7" s="1"/>
      <c r="H7" s="1"/>
      <c r="I7" s="1"/>
      <c r="J7" s="1"/>
    </row>
    <row r="8" ht="0.75" customHeight="1"/>
    <row r="9" spans="1:10" ht="12.75">
      <c r="A9" s="352" t="s">
        <v>755</v>
      </c>
      <c r="B9" s="352"/>
      <c r="H9" s="875" t="s">
        <v>802</v>
      </c>
      <c r="I9" s="875"/>
      <c r="J9" s="875"/>
    </row>
    <row r="10" spans="1:16" ht="12.75">
      <c r="A10" s="817" t="s">
        <v>2</v>
      </c>
      <c r="B10" s="817" t="s">
        <v>3</v>
      </c>
      <c r="C10" s="820" t="s">
        <v>986</v>
      </c>
      <c r="D10" s="821"/>
      <c r="E10" s="821"/>
      <c r="F10" s="822"/>
      <c r="G10" s="820" t="s">
        <v>102</v>
      </c>
      <c r="H10" s="821"/>
      <c r="I10" s="821"/>
      <c r="J10" s="822"/>
      <c r="O10" s="19"/>
      <c r="P10" s="21"/>
    </row>
    <row r="11" spans="1:10" ht="77.25" customHeight="1">
      <c r="A11" s="817"/>
      <c r="B11" s="817"/>
      <c r="C11" s="5" t="s">
        <v>176</v>
      </c>
      <c r="D11" s="5" t="s">
        <v>15</v>
      </c>
      <c r="E11" s="245" t="s">
        <v>680</v>
      </c>
      <c r="F11" s="7" t="s">
        <v>193</v>
      </c>
      <c r="G11" s="5" t="s">
        <v>176</v>
      </c>
      <c r="H11" s="25" t="s">
        <v>1008</v>
      </c>
      <c r="I11" s="101" t="s">
        <v>708</v>
      </c>
      <c r="J11" s="5" t="s">
        <v>709</v>
      </c>
    </row>
    <row r="12" spans="1:10" ht="12.75">
      <c r="A12" s="5">
        <v>1</v>
      </c>
      <c r="B12" s="5">
        <v>2</v>
      </c>
      <c r="C12" s="5">
        <v>3</v>
      </c>
      <c r="D12" s="5">
        <v>4</v>
      </c>
      <c r="E12" s="5">
        <v>5</v>
      </c>
      <c r="F12" s="7">
        <v>6</v>
      </c>
      <c r="G12" s="5">
        <v>7</v>
      </c>
      <c r="H12" s="98">
        <v>8</v>
      </c>
      <c r="I12" s="5">
        <v>9</v>
      </c>
      <c r="J12" s="5">
        <v>10</v>
      </c>
    </row>
    <row r="13" spans="1:10" ht="12.75">
      <c r="A13" s="8">
        <v>1</v>
      </c>
      <c r="B13" s="19" t="s">
        <v>726</v>
      </c>
      <c r="C13" s="19"/>
      <c r="D13" s="19"/>
      <c r="E13" s="19"/>
      <c r="F13" s="100"/>
      <c r="G13" s="19"/>
      <c r="H13" s="28"/>
      <c r="I13" s="28"/>
      <c r="J13" s="28"/>
    </row>
    <row r="14" spans="1:10" ht="12.75">
      <c r="A14" s="8">
        <v>2</v>
      </c>
      <c r="B14" s="19" t="s">
        <v>727</v>
      </c>
      <c r="C14" s="19"/>
      <c r="D14" s="19"/>
      <c r="E14" s="19"/>
      <c r="F14" s="27"/>
      <c r="G14" s="19"/>
      <c r="H14" s="28"/>
      <c r="I14" s="28"/>
      <c r="J14" s="28"/>
    </row>
    <row r="15" spans="1:10" ht="12.75">
      <c r="A15" s="8">
        <v>3</v>
      </c>
      <c r="B15" s="19" t="s">
        <v>728</v>
      </c>
      <c r="C15" s="19"/>
      <c r="D15" s="19"/>
      <c r="E15" s="19" t="s">
        <v>11</v>
      </c>
      <c r="F15" s="27"/>
      <c r="G15" s="19"/>
      <c r="H15" s="28"/>
      <c r="I15" s="28"/>
      <c r="J15" s="28"/>
    </row>
    <row r="16" spans="1:10" ht="12.75">
      <c r="A16" s="8">
        <v>4</v>
      </c>
      <c r="B16" s="19" t="s">
        <v>729</v>
      </c>
      <c r="C16" s="19"/>
      <c r="D16" s="19"/>
      <c r="E16" s="19"/>
      <c r="F16" s="27"/>
      <c r="G16" s="19"/>
      <c r="H16" s="28"/>
      <c r="I16" s="28"/>
      <c r="J16" s="28"/>
    </row>
    <row r="17" spans="1:10" ht="12.75">
      <c r="A17" s="8">
        <v>5</v>
      </c>
      <c r="B17" s="19" t="s">
        <v>730</v>
      </c>
      <c r="C17" s="19"/>
      <c r="D17" s="19"/>
      <c r="E17" s="912" t="s">
        <v>738</v>
      </c>
      <c r="F17" s="913"/>
      <c r="G17" s="913"/>
      <c r="H17" s="914"/>
      <c r="I17" s="28"/>
      <c r="J17" s="28"/>
    </row>
    <row r="18" spans="1:10" ht="12.75">
      <c r="A18" s="8">
        <v>6</v>
      </c>
      <c r="B18" s="19" t="s">
        <v>731</v>
      </c>
      <c r="C18" s="19"/>
      <c r="D18" s="19"/>
      <c r="E18" s="915"/>
      <c r="F18" s="916"/>
      <c r="G18" s="916"/>
      <c r="H18" s="917"/>
      <c r="I18" s="28"/>
      <c r="J18" s="28"/>
    </row>
    <row r="19" spans="1:10" ht="12.75">
      <c r="A19" s="8">
        <v>7</v>
      </c>
      <c r="B19" s="19" t="s">
        <v>732</v>
      </c>
      <c r="C19" s="19"/>
      <c r="D19" s="19"/>
      <c r="E19" s="915"/>
      <c r="F19" s="916"/>
      <c r="G19" s="916"/>
      <c r="H19" s="917"/>
      <c r="I19" s="28"/>
      <c r="J19" s="28"/>
    </row>
    <row r="20" spans="1:10" ht="12.75">
      <c r="A20" s="8">
        <v>8</v>
      </c>
      <c r="B20" s="19" t="s">
        <v>733</v>
      </c>
      <c r="C20" s="19"/>
      <c r="D20" s="19"/>
      <c r="E20" s="918"/>
      <c r="F20" s="919"/>
      <c r="G20" s="919"/>
      <c r="H20" s="920"/>
      <c r="I20" s="28"/>
      <c r="J20" s="28"/>
    </row>
    <row r="21" spans="1:10" ht="12.75">
      <c r="A21" s="8">
        <v>9</v>
      </c>
      <c r="B21" s="19" t="s">
        <v>734</v>
      </c>
      <c r="C21" s="19"/>
      <c r="D21" s="19"/>
      <c r="E21" s="19"/>
      <c r="F21" s="27"/>
      <c r="G21" s="19"/>
      <c r="H21" s="28"/>
      <c r="I21" s="28"/>
      <c r="J21" s="28"/>
    </row>
    <row r="22" spans="1:10" ht="12.75">
      <c r="A22" s="8">
        <v>10</v>
      </c>
      <c r="B22" s="19" t="s">
        <v>735</v>
      </c>
      <c r="C22" s="19"/>
      <c r="D22" s="19"/>
      <c r="E22" s="19"/>
      <c r="F22" s="27"/>
      <c r="G22" s="19"/>
      <c r="H22" s="28"/>
      <c r="I22" s="28"/>
      <c r="J22" s="28"/>
    </row>
    <row r="23" spans="1:10" ht="12.75">
      <c r="A23" s="8">
        <v>11</v>
      </c>
      <c r="B23" s="19" t="s">
        <v>736</v>
      </c>
      <c r="C23" s="19"/>
      <c r="D23" s="19"/>
      <c r="E23" s="19"/>
      <c r="F23" s="27"/>
      <c r="G23" s="19"/>
      <c r="H23" s="28"/>
      <c r="I23" s="28"/>
      <c r="J23" s="28"/>
    </row>
    <row r="24" spans="1:10" ht="12.75">
      <c r="A24" s="8">
        <v>12</v>
      </c>
      <c r="B24" s="19" t="s">
        <v>737</v>
      </c>
      <c r="C24" s="19"/>
      <c r="D24" s="19"/>
      <c r="E24" s="19"/>
      <c r="F24" s="27"/>
      <c r="G24" s="19"/>
      <c r="H24" s="28"/>
      <c r="I24" s="28"/>
      <c r="J24" s="28"/>
    </row>
    <row r="25" spans="1:10" ht="12.75">
      <c r="A25" s="29"/>
      <c r="B25" s="29" t="s">
        <v>17</v>
      </c>
      <c r="C25" s="19"/>
      <c r="D25" s="19"/>
      <c r="E25" s="19"/>
      <c r="F25" s="27"/>
      <c r="G25" s="19"/>
      <c r="H25" s="28"/>
      <c r="I25" s="28"/>
      <c r="J25" s="28"/>
    </row>
    <row r="26" spans="1:10" ht="12.75">
      <c r="A26" s="12"/>
      <c r="B26" s="30"/>
      <c r="C26" s="30"/>
      <c r="D26" s="21"/>
      <c r="E26" s="21"/>
      <c r="F26" s="21"/>
      <c r="G26" s="21"/>
      <c r="H26" s="21"/>
      <c r="I26" s="21"/>
      <c r="J26" s="21"/>
    </row>
    <row r="27" spans="1:10" ht="12.75">
      <c r="A27" s="921" t="s">
        <v>710</v>
      </c>
      <c r="B27" s="921"/>
      <c r="C27" s="921"/>
      <c r="D27" s="921"/>
      <c r="E27" s="921"/>
      <c r="F27" s="921"/>
      <c r="G27" s="921"/>
      <c r="H27" s="921"/>
      <c r="I27" s="21"/>
      <c r="J27" s="21"/>
    </row>
    <row r="28" spans="1:10" ht="12.75">
      <c r="A28" s="339"/>
      <c r="B28" s="339"/>
      <c r="C28" s="339"/>
      <c r="D28" s="339"/>
      <c r="E28" s="339"/>
      <c r="F28" s="339"/>
      <c r="G28" s="339"/>
      <c r="H28" s="339"/>
      <c r="I28" s="21"/>
      <c r="J28" s="21"/>
    </row>
    <row r="29" spans="1:10" ht="15.75">
      <c r="A29" s="562"/>
      <c r="B29" s="562"/>
      <c r="C29" s="562"/>
      <c r="D29" s="562"/>
      <c r="E29" s="562"/>
      <c r="F29" s="562"/>
      <c r="G29" s="562"/>
      <c r="H29" s="881" t="s">
        <v>777</v>
      </c>
      <c r="I29" s="881"/>
      <c r="J29" s="21"/>
    </row>
    <row r="30" spans="1:10" ht="15.75">
      <c r="A30" s="574"/>
      <c r="B30" s="561"/>
      <c r="C30" s="561"/>
      <c r="D30" s="561"/>
      <c r="E30" s="561"/>
      <c r="F30" s="561"/>
      <c r="G30" s="561"/>
      <c r="H30" s="561"/>
      <c r="I30" s="561"/>
      <c r="J30" s="21"/>
    </row>
    <row r="31" spans="1:10" ht="15.75" customHeight="1">
      <c r="A31" s="14" t="s">
        <v>12</v>
      </c>
      <c r="B31" s="14"/>
      <c r="C31" s="14"/>
      <c r="D31" s="14"/>
      <c r="E31" s="14"/>
      <c r="F31" s="14"/>
      <c r="G31" s="14"/>
      <c r="H31" s="539"/>
      <c r="I31" s="539"/>
      <c r="J31" s="80"/>
    </row>
    <row r="32" spans="1:10" ht="15.75" customHeight="1">
      <c r="A32" s="338"/>
      <c r="B32" s="338"/>
      <c r="C32" s="514" t="s">
        <v>778</v>
      </c>
      <c r="D32" s="428"/>
      <c r="E32" s="338"/>
      <c r="F32" s="338"/>
      <c r="G32" s="338"/>
      <c r="H32" s="540" t="s">
        <v>1019</v>
      </c>
      <c r="I32" s="540"/>
      <c r="J32" s="80"/>
    </row>
    <row r="33" spans="1:10" ht="18" customHeight="1">
      <c r="A33" s="338"/>
      <c r="B33" s="338"/>
      <c r="C33" s="515" t="s">
        <v>779</v>
      </c>
      <c r="D33" s="429"/>
      <c r="E33" s="338"/>
      <c r="F33" s="338"/>
      <c r="G33" s="338"/>
      <c r="H33" s="540" t="s">
        <v>756</v>
      </c>
      <c r="I33" s="540"/>
      <c r="J33" s="80"/>
    </row>
    <row r="34" spans="1:10" ht="15.75">
      <c r="A34" s="14"/>
      <c r="B34" s="14"/>
      <c r="C34" s="516" t="s">
        <v>780</v>
      </c>
      <c r="D34" s="430"/>
      <c r="E34" s="14"/>
      <c r="F34" s="14"/>
      <c r="G34" s="14"/>
      <c r="H34" s="492" t="s">
        <v>81</v>
      </c>
      <c r="I34" s="492"/>
      <c r="J34" s="34"/>
    </row>
    <row r="38" spans="1:10" ht="12.75">
      <c r="A38" s="910"/>
      <c r="B38" s="910"/>
      <c r="C38" s="910"/>
      <c r="D38" s="910"/>
      <c r="E38" s="910"/>
      <c r="F38" s="910"/>
      <c r="G38" s="910"/>
      <c r="H38" s="910"/>
      <c r="I38" s="910"/>
      <c r="J38" s="910"/>
    </row>
    <row r="40" spans="1:10" ht="12.75">
      <c r="A40" s="910"/>
      <c r="B40" s="910"/>
      <c r="C40" s="910"/>
      <c r="D40" s="910"/>
      <c r="E40" s="910"/>
      <c r="F40" s="910"/>
      <c r="G40" s="910"/>
      <c r="H40" s="910"/>
      <c r="I40" s="910"/>
      <c r="J40" s="910"/>
    </row>
  </sheetData>
  <sheetProtection/>
  <mergeCells count="14">
    <mergeCell ref="A38:J38"/>
    <mergeCell ref="A40:J40"/>
    <mergeCell ref="A10:A11"/>
    <mergeCell ref="B10:B11"/>
    <mergeCell ref="C10:F10"/>
    <mergeCell ref="G10:J10"/>
    <mergeCell ref="A27:H27"/>
    <mergeCell ref="H29:I29"/>
    <mergeCell ref="E2:I2"/>
    <mergeCell ref="A3:J3"/>
    <mergeCell ref="A4:J4"/>
    <mergeCell ref="A6:J6"/>
    <mergeCell ref="H9:J9"/>
    <mergeCell ref="E17:H2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worksheet>
</file>

<file path=xl/worksheets/sheet18.xml><?xml version="1.0" encoding="utf-8"?>
<worksheet xmlns="http://schemas.openxmlformats.org/spreadsheetml/2006/main" xmlns:r="http://schemas.openxmlformats.org/officeDocument/2006/relationships">
  <sheetPr>
    <tabColor theme="3" tint="0.7999799847602844"/>
    <pageSetUpPr fitToPage="1"/>
  </sheetPr>
  <dimension ref="A2:P39"/>
  <sheetViews>
    <sheetView view="pageBreakPreview" zoomScale="90" zoomScaleSheetLayoutView="90" zoomScalePageLayoutView="0" workbookViewId="0" topLeftCell="A13">
      <selection activeCell="E31" sqref="E31"/>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3.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ht="57" customHeight="1"/>
    <row r="2" spans="5:10" ht="12.75">
      <c r="E2" s="761"/>
      <c r="F2" s="761"/>
      <c r="G2" s="761"/>
      <c r="H2" s="761"/>
      <c r="I2" s="761"/>
      <c r="J2" s="131" t="s">
        <v>352</v>
      </c>
    </row>
    <row r="3" spans="1:10" ht="15">
      <c r="A3" s="885" t="s">
        <v>0</v>
      </c>
      <c r="B3" s="885"/>
      <c r="C3" s="885"/>
      <c r="D3" s="885"/>
      <c r="E3" s="885"/>
      <c r="F3" s="885"/>
      <c r="G3" s="885"/>
      <c r="H3" s="885"/>
      <c r="I3" s="885"/>
      <c r="J3" s="885"/>
    </row>
    <row r="4" spans="1:10" ht="20.25">
      <c r="A4" s="796" t="s">
        <v>781</v>
      </c>
      <c r="B4" s="796"/>
      <c r="C4" s="796"/>
      <c r="D4" s="796"/>
      <c r="E4" s="796"/>
      <c r="F4" s="796"/>
      <c r="G4" s="796"/>
      <c r="H4" s="796"/>
      <c r="I4" s="796"/>
      <c r="J4" s="796"/>
    </row>
    <row r="5" ht="14.25" customHeight="1"/>
    <row r="6" spans="1:10" ht="31.5" customHeight="1">
      <c r="A6" s="902" t="s">
        <v>808</v>
      </c>
      <c r="B6" s="902"/>
      <c r="C6" s="902"/>
      <c r="D6" s="902"/>
      <c r="E6" s="902"/>
      <c r="F6" s="902"/>
      <c r="G6" s="902"/>
      <c r="H6" s="902"/>
      <c r="I6" s="902"/>
      <c r="J6" s="902"/>
    </row>
    <row r="7" spans="1:10" ht="13.5" customHeight="1">
      <c r="A7" s="1"/>
      <c r="B7" s="1"/>
      <c r="C7" s="1"/>
      <c r="D7" s="1"/>
      <c r="E7" s="1"/>
      <c r="F7" s="1"/>
      <c r="G7" s="1"/>
      <c r="H7" s="1"/>
      <c r="I7" s="1"/>
      <c r="J7" s="1"/>
    </row>
    <row r="8" ht="0.75" customHeight="1"/>
    <row r="9" spans="1:10" s="45" customFormat="1" ht="15">
      <c r="A9" s="566" t="s">
        <v>755</v>
      </c>
      <c r="B9" s="566"/>
      <c r="H9" s="901" t="s">
        <v>802</v>
      </c>
      <c r="I9" s="901"/>
      <c r="J9" s="901"/>
    </row>
    <row r="10" spans="1:16" ht="12.75">
      <c r="A10" s="817" t="s">
        <v>2</v>
      </c>
      <c r="B10" s="817" t="s">
        <v>3</v>
      </c>
      <c r="C10" s="820" t="s">
        <v>805</v>
      </c>
      <c r="D10" s="821"/>
      <c r="E10" s="821"/>
      <c r="F10" s="822"/>
      <c r="G10" s="820" t="s">
        <v>102</v>
      </c>
      <c r="H10" s="821"/>
      <c r="I10" s="821"/>
      <c r="J10" s="822"/>
      <c r="O10" s="19"/>
      <c r="P10" s="21"/>
    </row>
    <row r="11" spans="1:10" ht="53.25" customHeight="1">
      <c r="A11" s="817"/>
      <c r="B11" s="817"/>
      <c r="C11" s="5" t="s">
        <v>176</v>
      </c>
      <c r="D11" s="5" t="s">
        <v>15</v>
      </c>
      <c r="E11" s="245" t="s">
        <v>354</v>
      </c>
      <c r="F11" s="7" t="s">
        <v>193</v>
      </c>
      <c r="G11" s="5" t="s">
        <v>176</v>
      </c>
      <c r="H11" s="25" t="s">
        <v>1008</v>
      </c>
      <c r="I11" s="101" t="s">
        <v>708</v>
      </c>
      <c r="J11" s="5" t="s">
        <v>709</v>
      </c>
    </row>
    <row r="12" spans="1:10" ht="12.75">
      <c r="A12" s="5">
        <v>1</v>
      </c>
      <c r="B12" s="5">
        <v>2</v>
      </c>
      <c r="C12" s="5">
        <v>3</v>
      </c>
      <c r="D12" s="5">
        <v>4</v>
      </c>
      <c r="E12" s="5">
        <v>5</v>
      </c>
      <c r="F12" s="7">
        <v>6</v>
      </c>
      <c r="G12" s="5">
        <v>7</v>
      </c>
      <c r="H12" s="98">
        <v>8</v>
      </c>
      <c r="I12" s="5">
        <v>9</v>
      </c>
      <c r="J12" s="5">
        <v>10</v>
      </c>
    </row>
    <row r="13" spans="1:10" ht="12.75">
      <c r="A13" s="8">
        <v>1</v>
      </c>
      <c r="B13" s="19" t="s">
        <v>726</v>
      </c>
      <c r="C13" s="19"/>
      <c r="D13" s="19"/>
      <c r="E13" s="19"/>
      <c r="F13" s="100"/>
      <c r="G13" s="19"/>
      <c r="H13" s="28"/>
      <c r="I13" s="28"/>
      <c r="J13" s="28"/>
    </row>
    <row r="14" spans="1:10" ht="12.75">
      <c r="A14" s="8">
        <v>2</v>
      </c>
      <c r="B14" s="19" t="s">
        <v>727</v>
      </c>
      <c r="C14" s="19"/>
      <c r="D14" s="19"/>
      <c r="E14" s="19"/>
      <c r="F14" s="27"/>
      <c r="G14" s="19"/>
      <c r="H14" s="28"/>
      <c r="I14" s="28"/>
      <c r="J14" s="28"/>
    </row>
    <row r="15" spans="1:10" ht="12.75">
      <c r="A15" s="8">
        <v>3</v>
      </c>
      <c r="B15" s="19" t="s">
        <v>728</v>
      </c>
      <c r="C15" s="19"/>
      <c r="D15" s="19"/>
      <c r="E15" s="19" t="s">
        <v>11</v>
      </c>
      <c r="F15" s="27"/>
      <c r="G15" s="19"/>
      <c r="H15" s="28"/>
      <c r="I15" s="28"/>
      <c r="J15" s="28"/>
    </row>
    <row r="16" spans="1:10" ht="12.75">
      <c r="A16" s="8">
        <v>4</v>
      </c>
      <c r="B16" s="19" t="s">
        <v>729</v>
      </c>
      <c r="C16" s="19"/>
      <c r="D16" s="19"/>
      <c r="E16" s="912" t="s">
        <v>738</v>
      </c>
      <c r="F16" s="913"/>
      <c r="G16" s="914"/>
      <c r="H16" s="28"/>
      <c r="I16" s="28"/>
      <c r="J16" s="28"/>
    </row>
    <row r="17" spans="1:10" ht="12.75">
      <c r="A17" s="8">
        <v>5</v>
      </c>
      <c r="B17" s="19" t="s">
        <v>730</v>
      </c>
      <c r="C17" s="19"/>
      <c r="D17" s="19"/>
      <c r="E17" s="915"/>
      <c r="F17" s="916"/>
      <c r="G17" s="917"/>
      <c r="H17" s="28"/>
      <c r="I17" s="28"/>
      <c r="J17" s="28"/>
    </row>
    <row r="18" spans="1:10" ht="12.75">
      <c r="A18" s="8">
        <v>6</v>
      </c>
      <c r="B18" s="19" t="s">
        <v>731</v>
      </c>
      <c r="C18" s="19"/>
      <c r="D18" s="19"/>
      <c r="E18" s="915"/>
      <c r="F18" s="916"/>
      <c r="G18" s="917"/>
      <c r="H18" s="28"/>
      <c r="I18" s="28"/>
      <c r="J18" s="28"/>
    </row>
    <row r="19" spans="1:10" ht="12.75">
      <c r="A19" s="8">
        <v>7</v>
      </c>
      <c r="B19" s="19" t="s">
        <v>732</v>
      </c>
      <c r="C19" s="19"/>
      <c r="D19" s="19"/>
      <c r="E19" s="918"/>
      <c r="F19" s="919"/>
      <c r="G19" s="920"/>
      <c r="H19" s="28"/>
      <c r="I19" s="28"/>
      <c r="J19" s="28"/>
    </row>
    <row r="20" spans="1:10" ht="12.75">
      <c r="A20" s="8">
        <v>8</v>
      </c>
      <c r="B20" s="19" t="s">
        <v>733</v>
      </c>
      <c r="C20" s="19"/>
      <c r="D20" s="19"/>
      <c r="E20" s="19"/>
      <c r="F20" s="27"/>
      <c r="G20" s="19"/>
      <c r="H20" s="28"/>
      <c r="I20" s="28"/>
      <c r="J20" s="28"/>
    </row>
    <row r="21" spans="1:10" ht="12.75">
      <c r="A21" s="8">
        <v>9</v>
      </c>
      <c r="B21" s="19" t="s">
        <v>734</v>
      </c>
      <c r="C21" s="19"/>
      <c r="D21" s="19"/>
      <c r="E21" s="19"/>
      <c r="F21" s="27"/>
      <c r="G21" s="19"/>
      <c r="H21" s="28"/>
      <c r="I21" s="28"/>
      <c r="J21" s="28"/>
    </row>
    <row r="22" spans="1:10" ht="12.75">
      <c r="A22" s="8">
        <v>10</v>
      </c>
      <c r="B22" s="19" t="s">
        <v>735</v>
      </c>
      <c r="C22" s="19"/>
      <c r="D22" s="19"/>
      <c r="E22" s="19"/>
      <c r="F22" s="27"/>
      <c r="G22" s="19"/>
      <c r="H22" s="28"/>
      <c r="I22" s="28"/>
      <c r="J22" s="28"/>
    </row>
    <row r="23" spans="1:10" ht="12.75">
      <c r="A23" s="8">
        <v>11</v>
      </c>
      <c r="B23" s="19" t="s">
        <v>736</v>
      </c>
      <c r="C23" s="19"/>
      <c r="D23" s="19"/>
      <c r="E23" s="19"/>
      <c r="F23" s="27"/>
      <c r="G23" s="19"/>
      <c r="H23" s="28"/>
      <c r="I23" s="28"/>
      <c r="J23" s="28"/>
    </row>
    <row r="24" spans="1:10" ht="12.75">
      <c r="A24" s="8">
        <v>12</v>
      </c>
      <c r="B24" s="19" t="s">
        <v>737</v>
      </c>
      <c r="C24" s="19"/>
      <c r="D24" s="19"/>
      <c r="E24" s="19"/>
      <c r="F24" s="27"/>
      <c r="G24" s="19"/>
      <c r="H24" s="28"/>
      <c r="I24" s="28"/>
      <c r="J24" s="28"/>
    </row>
    <row r="25" spans="1:10" ht="12.75">
      <c r="A25" s="29"/>
      <c r="B25" s="29" t="s">
        <v>17</v>
      </c>
      <c r="C25" s="19"/>
      <c r="D25" s="19"/>
      <c r="E25" s="19"/>
      <c r="F25" s="27"/>
      <c r="G25" s="19"/>
      <c r="H25" s="28"/>
      <c r="I25" s="28"/>
      <c r="J25" s="28"/>
    </row>
    <row r="26" spans="1:10" ht="12.75">
      <c r="A26" s="12"/>
      <c r="B26" s="30"/>
      <c r="C26" s="30"/>
      <c r="D26" s="21"/>
      <c r="E26" s="21"/>
      <c r="F26" s="21"/>
      <c r="G26" s="21"/>
      <c r="H26" s="21"/>
      <c r="I26" s="21"/>
      <c r="J26" s="21"/>
    </row>
    <row r="27" spans="1:10" ht="12.75">
      <c r="A27" s="921" t="s">
        <v>710</v>
      </c>
      <c r="B27" s="921"/>
      <c r="C27" s="921"/>
      <c r="D27" s="921"/>
      <c r="E27" s="921"/>
      <c r="F27" s="921"/>
      <c r="G27" s="921"/>
      <c r="H27" s="921"/>
      <c r="I27" s="21"/>
      <c r="J27" s="21"/>
    </row>
    <row r="28" spans="1:10" ht="15.75">
      <c r="A28" s="562"/>
      <c r="B28" s="562"/>
      <c r="C28" s="562"/>
      <c r="D28" s="562"/>
      <c r="E28" s="562"/>
      <c r="F28" s="562"/>
      <c r="G28" s="562"/>
      <c r="H28" s="881" t="s">
        <v>777</v>
      </c>
      <c r="I28" s="881"/>
      <c r="J28" s="21"/>
    </row>
    <row r="29" spans="1:10" ht="15.75">
      <c r="A29" s="574"/>
      <c r="B29" s="561"/>
      <c r="C29" s="561"/>
      <c r="D29" s="559"/>
      <c r="E29" s="559"/>
      <c r="F29" s="559"/>
      <c r="G29" s="559"/>
      <c r="H29" s="559"/>
      <c r="I29" s="559"/>
      <c r="J29" s="21"/>
    </row>
    <row r="30" spans="1:10" ht="15.75" customHeight="1">
      <c r="A30" s="14" t="s">
        <v>12</v>
      </c>
      <c r="B30" s="14"/>
      <c r="C30" s="14"/>
      <c r="D30" s="14"/>
      <c r="E30" s="14"/>
      <c r="F30" s="14"/>
      <c r="G30" s="14"/>
      <c r="H30" s="539"/>
      <c r="I30" s="539"/>
      <c r="J30" s="80"/>
    </row>
    <row r="31" spans="1:10" ht="17.25" customHeight="1">
      <c r="A31" s="338"/>
      <c r="B31" s="338"/>
      <c r="C31" s="514" t="s">
        <v>778</v>
      </c>
      <c r="D31" s="428"/>
      <c r="E31" s="338"/>
      <c r="F31" s="338"/>
      <c r="G31" s="338"/>
      <c r="H31" s="540" t="s">
        <v>1019</v>
      </c>
      <c r="I31" s="540"/>
      <c r="J31" s="80"/>
    </row>
    <row r="32" spans="1:10" ht="18" customHeight="1">
      <c r="A32" s="338"/>
      <c r="B32" s="338"/>
      <c r="C32" s="515" t="s">
        <v>779</v>
      </c>
      <c r="D32" s="429"/>
      <c r="E32" s="338"/>
      <c r="F32" s="338"/>
      <c r="G32" s="338"/>
      <c r="H32" s="540" t="s">
        <v>756</v>
      </c>
      <c r="I32" s="540"/>
      <c r="J32" s="80"/>
    </row>
    <row r="33" spans="1:10" ht="15.75">
      <c r="A33" s="14"/>
      <c r="B33" s="14"/>
      <c r="C33" s="516" t="s">
        <v>780</v>
      </c>
      <c r="D33" s="430"/>
      <c r="E33" s="14"/>
      <c r="F33" s="538"/>
      <c r="G33" s="538"/>
      <c r="H33" s="492" t="s">
        <v>81</v>
      </c>
      <c r="I33" s="492"/>
      <c r="J33" s="34"/>
    </row>
    <row r="37" spans="1:10" ht="12.75">
      <c r="A37" s="910"/>
      <c r="B37" s="910"/>
      <c r="C37" s="910"/>
      <c r="D37" s="910"/>
      <c r="E37" s="910"/>
      <c r="F37" s="910"/>
      <c r="G37" s="910"/>
      <c r="H37" s="910"/>
      <c r="I37" s="910"/>
      <c r="J37" s="910"/>
    </row>
    <row r="39" spans="1:10" ht="12.75">
      <c r="A39" s="910"/>
      <c r="B39" s="910"/>
      <c r="C39" s="910"/>
      <c r="D39" s="910"/>
      <c r="E39" s="910"/>
      <c r="F39" s="910"/>
      <c r="G39" s="910"/>
      <c r="H39" s="910"/>
      <c r="I39" s="910"/>
      <c r="J39" s="910"/>
    </row>
  </sheetData>
  <sheetProtection/>
  <mergeCells count="14">
    <mergeCell ref="E2:I2"/>
    <mergeCell ref="A3:J3"/>
    <mergeCell ref="A4:J4"/>
    <mergeCell ref="A6:J6"/>
    <mergeCell ref="H9:J9"/>
    <mergeCell ref="E16:G19"/>
    <mergeCell ref="A37:J37"/>
    <mergeCell ref="A39:J39"/>
    <mergeCell ref="A10:A11"/>
    <mergeCell ref="B10:B11"/>
    <mergeCell ref="C10:F10"/>
    <mergeCell ref="G10:J10"/>
    <mergeCell ref="A27:H27"/>
    <mergeCell ref="H28:I2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worksheet>
</file>

<file path=xl/worksheets/sheet19.xml><?xml version="1.0" encoding="utf-8"?>
<worksheet xmlns="http://schemas.openxmlformats.org/spreadsheetml/2006/main" xmlns:r="http://schemas.openxmlformats.org/officeDocument/2006/relationships">
  <sheetPr>
    <tabColor theme="3" tint="0.7999799847602844"/>
    <pageSetUpPr fitToPage="1"/>
  </sheetPr>
  <dimension ref="A2:P39"/>
  <sheetViews>
    <sheetView view="pageBreakPreview" zoomScale="90" zoomScaleSheetLayoutView="90" zoomScalePageLayoutView="0" workbookViewId="0" topLeftCell="A11">
      <selection activeCell="F31" sqref="F31"/>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3.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ht="58.5" customHeight="1"/>
    <row r="2" spans="5:10" ht="12.75">
      <c r="E2" s="761"/>
      <c r="F2" s="761"/>
      <c r="G2" s="761"/>
      <c r="H2" s="761"/>
      <c r="I2" s="761"/>
      <c r="J2" s="131" t="s">
        <v>422</v>
      </c>
    </row>
    <row r="3" spans="1:10" ht="15">
      <c r="A3" s="885" t="s">
        <v>0</v>
      </c>
      <c r="B3" s="885"/>
      <c r="C3" s="885"/>
      <c r="D3" s="885"/>
      <c r="E3" s="885"/>
      <c r="F3" s="885"/>
      <c r="G3" s="885"/>
      <c r="H3" s="885"/>
      <c r="I3" s="885"/>
      <c r="J3" s="885"/>
    </row>
    <row r="4" spans="1:10" ht="20.25">
      <c r="A4" s="796" t="s">
        <v>781</v>
      </c>
      <c r="B4" s="796"/>
      <c r="C4" s="796"/>
      <c r="D4" s="796"/>
      <c r="E4" s="796"/>
      <c r="F4" s="796"/>
      <c r="G4" s="796"/>
      <c r="H4" s="796"/>
      <c r="I4" s="796"/>
      <c r="J4" s="796"/>
    </row>
    <row r="5" ht="14.25" customHeight="1"/>
    <row r="6" spans="1:10" ht="31.5" customHeight="1">
      <c r="A6" s="902" t="s">
        <v>809</v>
      </c>
      <c r="B6" s="902"/>
      <c r="C6" s="902"/>
      <c r="D6" s="902"/>
      <c r="E6" s="902"/>
      <c r="F6" s="902"/>
      <c r="G6" s="902"/>
      <c r="H6" s="902"/>
      <c r="I6" s="902"/>
      <c r="J6" s="902"/>
    </row>
    <row r="7" spans="1:10" ht="13.5" customHeight="1">
      <c r="A7" s="1"/>
      <c r="B7" s="1"/>
      <c r="C7" s="1"/>
      <c r="D7" s="1"/>
      <c r="E7" s="1"/>
      <c r="F7" s="1"/>
      <c r="G7" s="1"/>
      <c r="H7" s="1"/>
      <c r="I7" s="1"/>
      <c r="J7" s="1"/>
    </row>
    <row r="8" ht="0.75" customHeight="1"/>
    <row r="9" spans="1:10" ht="20.25" customHeight="1">
      <c r="A9" s="352" t="s">
        <v>755</v>
      </c>
      <c r="B9" s="352"/>
      <c r="H9" s="875" t="s">
        <v>802</v>
      </c>
      <c r="I9" s="875"/>
      <c r="J9" s="875"/>
    </row>
    <row r="10" spans="1:16" ht="12.75">
      <c r="A10" s="817" t="s">
        <v>2</v>
      </c>
      <c r="B10" s="817" t="s">
        <v>3</v>
      </c>
      <c r="C10" s="820" t="s">
        <v>805</v>
      </c>
      <c r="D10" s="821"/>
      <c r="E10" s="821"/>
      <c r="F10" s="822"/>
      <c r="G10" s="820" t="s">
        <v>102</v>
      </c>
      <c r="H10" s="821"/>
      <c r="I10" s="821"/>
      <c r="J10" s="822"/>
      <c r="O10" s="19"/>
      <c r="P10" s="21"/>
    </row>
    <row r="11" spans="1:10" ht="53.25" customHeight="1">
      <c r="A11" s="817"/>
      <c r="B11" s="817"/>
      <c r="C11" s="5" t="s">
        <v>176</v>
      </c>
      <c r="D11" s="5" t="s">
        <v>15</v>
      </c>
      <c r="E11" s="245" t="s">
        <v>355</v>
      </c>
      <c r="F11" s="7" t="s">
        <v>193</v>
      </c>
      <c r="G11" s="5" t="s">
        <v>176</v>
      </c>
      <c r="H11" s="25" t="s">
        <v>1008</v>
      </c>
      <c r="I11" s="101" t="s">
        <v>708</v>
      </c>
      <c r="J11" s="5" t="s">
        <v>709</v>
      </c>
    </row>
    <row r="12" spans="1:10" ht="12.75">
      <c r="A12" s="5">
        <v>1</v>
      </c>
      <c r="B12" s="5">
        <v>2</v>
      </c>
      <c r="C12" s="5">
        <v>3</v>
      </c>
      <c r="D12" s="5">
        <v>4</v>
      </c>
      <c r="E12" s="5">
        <v>5</v>
      </c>
      <c r="F12" s="7">
        <v>6</v>
      </c>
      <c r="G12" s="5">
        <v>7</v>
      </c>
      <c r="H12" s="98">
        <v>8</v>
      </c>
      <c r="I12" s="5">
        <v>9</v>
      </c>
      <c r="J12" s="5">
        <v>10</v>
      </c>
    </row>
    <row r="13" spans="1:10" ht="12.75">
      <c r="A13" s="8">
        <v>1</v>
      </c>
      <c r="B13" s="19" t="s">
        <v>726</v>
      </c>
      <c r="C13" s="19"/>
      <c r="D13" s="19"/>
      <c r="E13" s="19"/>
      <c r="F13" s="100"/>
      <c r="G13" s="19"/>
      <c r="H13" s="28"/>
      <c r="I13" s="28"/>
      <c r="J13" s="28"/>
    </row>
    <row r="14" spans="1:10" ht="12.75">
      <c r="A14" s="8">
        <v>2</v>
      </c>
      <c r="B14" s="19" t="s">
        <v>727</v>
      </c>
      <c r="C14" s="19"/>
      <c r="D14" s="19"/>
      <c r="E14" s="19"/>
      <c r="F14" s="27"/>
      <c r="G14" s="19"/>
      <c r="H14" s="28"/>
      <c r="I14" s="28"/>
      <c r="J14" s="28"/>
    </row>
    <row r="15" spans="1:10" ht="12.75">
      <c r="A15" s="8">
        <v>3</v>
      </c>
      <c r="B15" s="19" t="s">
        <v>728</v>
      </c>
      <c r="C15" s="19"/>
      <c r="D15" s="19"/>
      <c r="E15" s="19" t="s">
        <v>11</v>
      </c>
      <c r="F15" s="27"/>
      <c r="G15" s="19"/>
      <c r="H15" s="28"/>
      <c r="I15" s="28"/>
      <c r="J15" s="28"/>
    </row>
    <row r="16" spans="1:10" ht="12.75">
      <c r="A16" s="8">
        <v>4</v>
      </c>
      <c r="B16" s="19" t="s">
        <v>729</v>
      </c>
      <c r="C16" s="19"/>
      <c r="D16" s="19"/>
      <c r="E16" s="922" t="s">
        <v>738</v>
      </c>
      <c r="F16" s="923"/>
      <c r="G16" s="924"/>
      <c r="H16" s="28"/>
      <c r="I16" s="28"/>
      <c r="J16" s="28"/>
    </row>
    <row r="17" spans="1:10" ht="12.75">
      <c r="A17" s="8">
        <v>5</v>
      </c>
      <c r="B17" s="19" t="s">
        <v>730</v>
      </c>
      <c r="C17" s="19"/>
      <c r="D17" s="19"/>
      <c r="E17" s="925"/>
      <c r="F17" s="926"/>
      <c r="G17" s="927"/>
      <c r="H17" s="28"/>
      <c r="I17" s="28"/>
      <c r="J17" s="28"/>
    </row>
    <row r="18" spans="1:10" ht="12.75">
      <c r="A18" s="8">
        <v>6</v>
      </c>
      <c r="B18" s="19" t="s">
        <v>731</v>
      </c>
      <c r="C18" s="19"/>
      <c r="D18" s="19"/>
      <c r="E18" s="925"/>
      <c r="F18" s="926"/>
      <c r="G18" s="927"/>
      <c r="H18" s="28"/>
      <c r="I18" s="28"/>
      <c r="J18" s="28"/>
    </row>
    <row r="19" spans="1:10" ht="12.75">
      <c r="A19" s="8">
        <v>7</v>
      </c>
      <c r="B19" s="19" t="s">
        <v>732</v>
      </c>
      <c r="C19" s="19"/>
      <c r="D19" s="19"/>
      <c r="E19" s="925"/>
      <c r="F19" s="926"/>
      <c r="G19" s="927"/>
      <c r="H19" s="28"/>
      <c r="I19" s="28"/>
      <c r="J19" s="28"/>
    </row>
    <row r="20" spans="1:10" ht="12.75">
      <c r="A20" s="8">
        <v>8</v>
      </c>
      <c r="B20" s="19" t="s">
        <v>733</v>
      </c>
      <c r="C20" s="19"/>
      <c r="D20" s="19"/>
      <c r="E20" s="928"/>
      <c r="F20" s="929"/>
      <c r="G20" s="930"/>
      <c r="H20" s="28"/>
      <c r="I20" s="28"/>
      <c r="J20" s="28"/>
    </row>
    <row r="21" spans="1:10" ht="12.75">
      <c r="A21" s="8">
        <v>9</v>
      </c>
      <c r="B21" s="19" t="s">
        <v>734</v>
      </c>
      <c r="C21" s="19"/>
      <c r="D21" s="19"/>
      <c r="E21" s="19"/>
      <c r="F21" s="27"/>
      <c r="G21" s="19"/>
      <c r="H21" s="28"/>
      <c r="I21" s="28"/>
      <c r="J21" s="28"/>
    </row>
    <row r="22" spans="1:10" ht="12.75">
      <c r="A22" s="8">
        <v>10</v>
      </c>
      <c r="B22" s="19" t="s">
        <v>735</v>
      </c>
      <c r="C22" s="19"/>
      <c r="D22" s="19"/>
      <c r="E22" s="19"/>
      <c r="F22" s="27"/>
      <c r="G22" s="19"/>
      <c r="H22" s="28"/>
      <c r="I22" s="28"/>
      <c r="J22" s="28"/>
    </row>
    <row r="23" spans="1:10" ht="12.75">
      <c r="A23" s="8">
        <v>11</v>
      </c>
      <c r="B23" s="19" t="s">
        <v>736</v>
      </c>
      <c r="C23" s="19"/>
      <c r="D23" s="19"/>
      <c r="E23" s="19"/>
      <c r="F23" s="27"/>
      <c r="G23" s="19"/>
      <c r="H23" s="28"/>
      <c r="I23" s="28"/>
      <c r="J23" s="28"/>
    </row>
    <row r="24" spans="1:10" ht="12.75">
      <c r="A24" s="8">
        <v>12</v>
      </c>
      <c r="B24" s="19" t="s">
        <v>737</v>
      </c>
      <c r="C24" s="19"/>
      <c r="D24" s="19"/>
      <c r="E24" s="19"/>
      <c r="F24" s="27"/>
      <c r="G24" s="19"/>
      <c r="H24" s="28"/>
      <c r="I24" s="28"/>
      <c r="J24" s="28"/>
    </row>
    <row r="25" spans="1:10" ht="12.75">
      <c r="A25" s="29"/>
      <c r="B25" s="29" t="s">
        <v>17</v>
      </c>
      <c r="C25" s="19"/>
      <c r="D25" s="19"/>
      <c r="E25" s="19"/>
      <c r="F25" s="27"/>
      <c r="G25" s="19"/>
      <c r="H25" s="28"/>
      <c r="I25" s="28"/>
      <c r="J25" s="28"/>
    </row>
    <row r="26" spans="1:10" ht="12.75">
      <c r="A26" s="12"/>
      <c r="B26" s="30"/>
      <c r="C26" s="30"/>
      <c r="D26" s="21"/>
      <c r="E26" s="21"/>
      <c r="F26" s="21"/>
      <c r="G26" s="21"/>
      <c r="H26" s="21"/>
      <c r="I26" s="21"/>
      <c r="J26" s="21"/>
    </row>
    <row r="27" spans="1:10" ht="12.75">
      <c r="A27" s="921" t="s">
        <v>710</v>
      </c>
      <c r="B27" s="921"/>
      <c r="C27" s="921"/>
      <c r="D27" s="921"/>
      <c r="E27" s="921"/>
      <c r="F27" s="921"/>
      <c r="G27" s="921"/>
      <c r="H27" s="921"/>
      <c r="I27" s="21"/>
      <c r="J27" s="21"/>
    </row>
    <row r="28" spans="1:10" ht="15.75">
      <c r="A28" s="562"/>
      <c r="B28" s="562"/>
      <c r="C28" s="562"/>
      <c r="D28" s="562"/>
      <c r="E28" s="562"/>
      <c r="F28" s="562"/>
      <c r="G28" s="562"/>
      <c r="H28" s="881" t="s">
        <v>777</v>
      </c>
      <c r="I28" s="881"/>
      <c r="J28" s="21"/>
    </row>
    <row r="29" spans="1:10" ht="15.75">
      <c r="A29" s="574"/>
      <c r="B29" s="561"/>
      <c r="C29" s="561"/>
      <c r="D29" s="559"/>
      <c r="E29" s="559"/>
      <c r="F29" s="559"/>
      <c r="G29" s="559"/>
      <c r="H29" s="559"/>
      <c r="I29" s="559"/>
      <c r="J29" s="21"/>
    </row>
    <row r="30" spans="1:10" ht="15.75" customHeight="1">
      <c r="A30" s="14" t="s">
        <v>12</v>
      </c>
      <c r="B30" s="14"/>
      <c r="C30" s="14"/>
      <c r="D30" s="14"/>
      <c r="E30" s="14"/>
      <c r="F30" s="14"/>
      <c r="G30" s="14"/>
      <c r="H30" s="539"/>
      <c r="I30" s="539"/>
      <c r="J30" s="80"/>
    </row>
    <row r="31" spans="1:10" ht="18.75" customHeight="1">
      <c r="A31" s="338"/>
      <c r="B31" s="338"/>
      <c r="C31" s="514" t="s">
        <v>778</v>
      </c>
      <c r="D31" s="514"/>
      <c r="E31" s="338"/>
      <c r="F31" s="338"/>
      <c r="G31" s="338"/>
      <c r="H31" s="540" t="s">
        <v>1019</v>
      </c>
      <c r="I31" s="540"/>
      <c r="J31" s="80"/>
    </row>
    <row r="32" spans="1:10" ht="15" customHeight="1">
      <c r="A32" s="338"/>
      <c r="B32" s="338"/>
      <c r="C32" s="515" t="s">
        <v>779</v>
      </c>
      <c r="D32" s="515"/>
      <c r="E32" s="338"/>
      <c r="F32" s="338"/>
      <c r="G32" s="338"/>
      <c r="H32" s="540" t="s">
        <v>756</v>
      </c>
      <c r="I32" s="540"/>
      <c r="J32" s="80"/>
    </row>
    <row r="33" spans="1:10" ht="15.75">
      <c r="A33" s="14"/>
      <c r="B33" s="14"/>
      <c r="C33" s="516" t="s">
        <v>780</v>
      </c>
      <c r="D33" s="516"/>
      <c r="E33" s="14"/>
      <c r="F33" s="538"/>
      <c r="G33" s="538"/>
      <c r="H33" s="492" t="s">
        <v>81</v>
      </c>
      <c r="I33" s="492"/>
      <c r="J33" s="34"/>
    </row>
    <row r="37" spans="1:10" ht="12.75">
      <c r="A37" s="910"/>
      <c r="B37" s="910"/>
      <c r="C37" s="910"/>
      <c r="D37" s="910"/>
      <c r="E37" s="910"/>
      <c r="F37" s="910"/>
      <c r="G37" s="910"/>
      <c r="H37" s="910"/>
      <c r="I37" s="910"/>
      <c r="J37" s="910"/>
    </row>
    <row r="39" spans="1:10" ht="12.75">
      <c r="A39" s="910"/>
      <c r="B39" s="910"/>
      <c r="C39" s="910"/>
      <c r="D39" s="910"/>
      <c r="E39" s="910"/>
      <c r="F39" s="910"/>
      <c r="G39" s="910"/>
      <c r="H39" s="910"/>
      <c r="I39" s="910"/>
      <c r="J39" s="910"/>
    </row>
  </sheetData>
  <sheetProtection/>
  <mergeCells count="14">
    <mergeCell ref="E2:I2"/>
    <mergeCell ref="A3:J3"/>
    <mergeCell ref="A4:J4"/>
    <mergeCell ref="A6:J6"/>
    <mergeCell ref="H9:J9"/>
    <mergeCell ref="E16:G20"/>
    <mergeCell ref="A37:J37"/>
    <mergeCell ref="A39:J39"/>
    <mergeCell ref="A10:A11"/>
    <mergeCell ref="B10:B11"/>
    <mergeCell ref="C10:F10"/>
    <mergeCell ref="G10:J10"/>
    <mergeCell ref="A27:H27"/>
    <mergeCell ref="H28:I2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G69"/>
  <sheetViews>
    <sheetView view="pageBreakPreview" zoomScale="130" zoomScaleSheetLayoutView="130" zoomScalePageLayoutView="0" workbookViewId="0" topLeftCell="A1">
      <selection activeCell="C40" sqref="C40"/>
    </sheetView>
  </sheetViews>
  <sheetFormatPr defaultColWidth="9.140625" defaultRowHeight="12.75"/>
  <cols>
    <col min="1" max="1" width="8.7109375" style="16" customWidth="1"/>
    <col min="2" max="2" width="11.7109375" style="16" customWidth="1"/>
    <col min="3" max="3" width="114.57421875" style="16" customWidth="1"/>
    <col min="4" max="16384" width="9.140625" style="16" customWidth="1"/>
  </cols>
  <sheetData>
    <row r="1" spans="1:7" ht="21.75" customHeight="1">
      <c r="A1" s="729" t="s">
        <v>545</v>
      </c>
      <c r="B1" s="729"/>
      <c r="C1" s="729"/>
      <c r="D1" s="729"/>
      <c r="E1" s="280"/>
      <c r="F1" s="280"/>
      <c r="G1" s="280"/>
    </row>
    <row r="2" spans="1:3" ht="12.75">
      <c r="A2" s="3" t="s">
        <v>71</v>
      </c>
      <c r="B2" s="3" t="s">
        <v>546</v>
      </c>
      <c r="C2" s="3" t="s">
        <v>547</v>
      </c>
    </row>
    <row r="3" spans="1:3" ht="12.75">
      <c r="A3" s="18">
        <v>1</v>
      </c>
      <c r="B3" s="478" t="s">
        <v>548</v>
      </c>
      <c r="C3" s="478" t="s">
        <v>917</v>
      </c>
    </row>
    <row r="4" spans="1:3" ht="12.75">
      <c r="A4" s="18">
        <v>2</v>
      </c>
      <c r="B4" s="478" t="s">
        <v>549</v>
      </c>
      <c r="C4" s="478" t="s">
        <v>918</v>
      </c>
    </row>
    <row r="5" spans="1:3" ht="12.75">
      <c r="A5" s="18">
        <v>3</v>
      </c>
      <c r="B5" s="478" t="s">
        <v>550</v>
      </c>
      <c r="C5" s="478" t="s">
        <v>919</v>
      </c>
    </row>
    <row r="6" spans="1:3" ht="12.75">
      <c r="A6" s="18">
        <v>4</v>
      </c>
      <c r="B6" s="478" t="s">
        <v>920</v>
      </c>
      <c r="C6" s="478" t="s">
        <v>921</v>
      </c>
    </row>
    <row r="7" spans="1:3" ht="12.75">
      <c r="A7" s="18">
        <v>5</v>
      </c>
      <c r="B7" s="478" t="s">
        <v>551</v>
      </c>
      <c r="C7" s="478" t="s">
        <v>922</v>
      </c>
    </row>
    <row r="8" spans="1:3" ht="12.75">
      <c r="A8" s="18">
        <v>6</v>
      </c>
      <c r="B8" s="478" t="s">
        <v>552</v>
      </c>
      <c r="C8" s="478" t="s">
        <v>923</v>
      </c>
    </row>
    <row r="9" spans="1:3" ht="12.75">
      <c r="A9" s="18">
        <v>7</v>
      </c>
      <c r="B9" s="478" t="s">
        <v>553</v>
      </c>
      <c r="C9" s="478" t="s">
        <v>924</v>
      </c>
    </row>
    <row r="10" spans="1:3" ht="12.75">
      <c r="A10" s="18">
        <v>8</v>
      </c>
      <c r="B10" s="478" t="s">
        <v>554</v>
      </c>
      <c r="C10" s="478" t="s">
        <v>925</v>
      </c>
    </row>
    <row r="11" spans="1:3" ht="12.75">
      <c r="A11" s="18">
        <v>9</v>
      </c>
      <c r="B11" s="478" t="s">
        <v>555</v>
      </c>
      <c r="C11" s="478" t="s">
        <v>926</v>
      </c>
    </row>
    <row r="12" spans="1:3" ht="12.75">
      <c r="A12" s="18">
        <v>10</v>
      </c>
      <c r="B12" s="478" t="s">
        <v>556</v>
      </c>
      <c r="C12" s="478" t="s">
        <v>927</v>
      </c>
    </row>
    <row r="13" spans="1:3" ht="12.75">
      <c r="A13" s="18">
        <v>11</v>
      </c>
      <c r="B13" s="478" t="s">
        <v>671</v>
      </c>
      <c r="C13" s="478" t="s">
        <v>672</v>
      </c>
    </row>
    <row r="14" spans="1:3" ht="12.75">
      <c r="A14" s="18">
        <v>12</v>
      </c>
      <c r="B14" s="478" t="s">
        <v>557</v>
      </c>
      <c r="C14" s="478" t="s">
        <v>928</v>
      </c>
    </row>
    <row r="15" spans="1:3" ht="12.75">
      <c r="A15" s="18">
        <v>13</v>
      </c>
      <c r="B15" s="478" t="s">
        <v>558</v>
      </c>
      <c r="C15" s="478" t="s">
        <v>929</v>
      </c>
    </row>
    <row r="16" spans="1:3" ht="12.75">
      <c r="A16" s="18">
        <v>14</v>
      </c>
      <c r="B16" s="478" t="s">
        <v>559</v>
      </c>
      <c r="C16" s="478" t="s">
        <v>930</v>
      </c>
    </row>
    <row r="17" spans="1:3" ht="12.75">
      <c r="A17" s="18">
        <v>15</v>
      </c>
      <c r="B17" s="478" t="s">
        <v>560</v>
      </c>
      <c r="C17" s="478" t="s">
        <v>931</v>
      </c>
    </row>
    <row r="18" spans="1:3" ht="12.75">
      <c r="A18" s="18">
        <v>16</v>
      </c>
      <c r="B18" s="478" t="s">
        <v>561</v>
      </c>
      <c r="C18" s="478" t="s">
        <v>932</v>
      </c>
    </row>
    <row r="19" spans="1:3" ht="12.75">
      <c r="A19" s="18">
        <v>17</v>
      </c>
      <c r="B19" s="478" t="s">
        <v>562</v>
      </c>
      <c r="C19" s="478" t="s">
        <v>933</v>
      </c>
    </row>
    <row r="20" spans="1:3" ht="12.75">
      <c r="A20" s="18">
        <v>18</v>
      </c>
      <c r="B20" s="478" t="s">
        <v>563</v>
      </c>
      <c r="C20" s="478" t="s">
        <v>934</v>
      </c>
    </row>
    <row r="21" spans="1:3" ht="12.75">
      <c r="A21" s="18">
        <v>19</v>
      </c>
      <c r="B21" s="478" t="s">
        <v>564</v>
      </c>
      <c r="C21" s="478" t="s">
        <v>935</v>
      </c>
    </row>
    <row r="22" spans="1:3" ht="12.75">
      <c r="A22" s="18">
        <v>20</v>
      </c>
      <c r="B22" s="478" t="s">
        <v>565</v>
      </c>
      <c r="C22" s="478" t="s">
        <v>936</v>
      </c>
    </row>
    <row r="23" spans="1:3" ht="12.75">
      <c r="A23" s="18">
        <v>21</v>
      </c>
      <c r="B23" s="478" t="s">
        <v>566</v>
      </c>
      <c r="C23" s="478" t="s">
        <v>937</v>
      </c>
    </row>
    <row r="24" spans="1:3" ht="12.75">
      <c r="A24" s="18">
        <v>22</v>
      </c>
      <c r="B24" s="478" t="s">
        <v>567</v>
      </c>
      <c r="C24" s="478" t="s">
        <v>938</v>
      </c>
    </row>
    <row r="25" spans="1:3" ht="12.75">
      <c r="A25" s="18">
        <v>23</v>
      </c>
      <c r="B25" s="478" t="s">
        <v>568</v>
      </c>
      <c r="C25" s="478" t="s">
        <v>939</v>
      </c>
    </row>
    <row r="26" spans="1:3" ht="12.75">
      <c r="A26" s="18">
        <v>24</v>
      </c>
      <c r="B26" s="478" t="s">
        <v>569</v>
      </c>
      <c r="C26" s="478" t="s">
        <v>940</v>
      </c>
    </row>
    <row r="27" spans="1:3" ht="12.75">
      <c r="A27" s="18">
        <v>25</v>
      </c>
      <c r="B27" s="478" t="s">
        <v>570</v>
      </c>
      <c r="C27" s="478" t="s">
        <v>941</v>
      </c>
    </row>
    <row r="28" spans="1:3" ht="12.75">
      <c r="A28" s="18">
        <v>26</v>
      </c>
      <c r="B28" s="478" t="s">
        <v>571</v>
      </c>
      <c r="C28" s="478" t="s">
        <v>942</v>
      </c>
    </row>
    <row r="29" spans="1:3" ht="12.75">
      <c r="A29" s="18">
        <v>27</v>
      </c>
      <c r="B29" s="478" t="s">
        <v>572</v>
      </c>
      <c r="C29" s="478" t="s">
        <v>943</v>
      </c>
    </row>
    <row r="30" spans="1:3" ht="12.75">
      <c r="A30" s="18">
        <v>28</v>
      </c>
      <c r="B30" s="478" t="s">
        <v>573</v>
      </c>
      <c r="C30" s="478" t="s">
        <v>574</v>
      </c>
    </row>
    <row r="31" spans="1:3" ht="12.75">
      <c r="A31" s="18">
        <v>29</v>
      </c>
      <c r="B31" s="478" t="s">
        <v>575</v>
      </c>
      <c r="C31" s="478" t="s">
        <v>576</v>
      </c>
    </row>
    <row r="32" spans="1:3" ht="12.75">
      <c r="A32" s="18">
        <v>30</v>
      </c>
      <c r="B32" s="478" t="s">
        <v>577</v>
      </c>
      <c r="C32" s="478" t="s">
        <v>578</v>
      </c>
    </row>
    <row r="33" spans="1:3" ht="12.75">
      <c r="A33" s="18">
        <v>31</v>
      </c>
      <c r="B33" s="478" t="s">
        <v>670</v>
      </c>
      <c r="C33" s="478" t="s">
        <v>669</v>
      </c>
    </row>
    <row r="34" spans="1:3" ht="12.75">
      <c r="A34" s="18">
        <v>32</v>
      </c>
      <c r="B34" s="478" t="s">
        <v>720</v>
      </c>
      <c r="C34" s="478" t="s">
        <v>721</v>
      </c>
    </row>
    <row r="35" spans="1:3" ht="12.75">
      <c r="A35" s="18">
        <v>33</v>
      </c>
      <c r="B35" s="478" t="s">
        <v>579</v>
      </c>
      <c r="C35" s="478" t="s">
        <v>580</v>
      </c>
    </row>
    <row r="36" spans="1:3" ht="12.75">
      <c r="A36" s="18">
        <v>34</v>
      </c>
      <c r="B36" s="478" t="s">
        <v>581</v>
      </c>
      <c r="C36" s="478" t="s">
        <v>580</v>
      </c>
    </row>
    <row r="37" spans="1:3" ht="12.75">
      <c r="A37" s="18">
        <v>35</v>
      </c>
      <c r="B37" s="478" t="s">
        <v>582</v>
      </c>
      <c r="C37" s="478" t="s">
        <v>583</v>
      </c>
    </row>
    <row r="38" spans="1:3" ht="12.75">
      <c r="A38" s="18">
        <v>36</v>
      </c>
      <c r="B38" s="478" t="s">
        <v>584</v>
      </c>
      <c r="C38" s="478" t="s">
        <v>585</v>
      </c>
    </row>
    <row r="39" spans="1:3" ht="12.75">
      <c r="A39" s="18">
        <v>37</v>
      </c>
      <c r="B39" s="478" t="s">
        <v>586</v>
      </c>
      <c r="C39" s="478" t="s">
        <v>587</v>
      </c>
    </row>
    <row r="40" spans="1:3" ht="12.75">
      <c r="A40" s="18">
        <v>38</v>
      </c>
      <c r="B40" s="478" t="s">
        <v>588</v>
      </c>
      <c r="C40" s="478" t="s">
        <v>589</v>
      </c>
    </row>
    <row r="41" spans="1:3" ht="12.75">
      <c r="A41" s="18">
        <v>39</v>
      </c>
      <c r="B41" s="478" t="s">
        <v>590</v>
      </c>
      <c r="C41" s="478" t="s">
        <v>591</v>
      </c>
    </row>
    <row r="42" spans="1:3" ht="12.75">
      <c r="A42" s="18">
        <v>40</v>
      </c>
      <c r="B42" s="478" t="s">
        <v>592</v>
      </c>
      <c r="C42" s="478" t="s">
        <v>593</v>
      </c>
    </row>
    <row r="43" spans="1:3" ht="12.75">
      <c r="A43" s="18">
        <v>41</v>
      </c>
      <c r="B43" s="478" t="s">
        <v>594</v>
      </c>
      <c r="C43" s="478" t="s">
        <v>595</v>
      </c>
    </row>
    <row r="44" spans="1:3" ht="12.75">
      <c r="A44" s="18">
        <v>42</v>
      </c>
      <c r="B44" s="478" t="s">
        <v>596</v>
      </c>
      <c r="C44" s="478" t="s">
        <v>944</v>
      </c>
    </row>
    <row r="45" spans="1:3" ht="12.75">
      <c r="A45" s="18">
        <v>43</v>
      </c>
      <c r="B45" s="478" t="s">
        <v>597</v>
      </c>
      <c r="C45" s="478" t="s">
        <v>598</v>
      </c>
    </row>
    <row r="46" spans="1:3" ht="12.75">
      <c r="A46" s="18">
        <v>44</v>
      </c>
      <c r="B46" s="478" t="s">
        <v>599</v>
      </c>
      <c r="C46" s="478" t="s">
        <v>600</v>
      </c>
    </row>
    <row r="47" spans="1:3" ht="12.75">
      <c r="A47" s="18">
        <v>45</v>
      </c>
      <c r="B47" s="478" t="s">
        <v>601</v>
      </c>
      <c r="C47" s="478" t="s">
        <v>602</v>
      </c>
    </row>
    <row r="48" spans="1:3" ht="12.75">
      <c r="A48" s="18">
        <v>46</v>
      </c>
      <c r="B48" s="478" t="s">
        <v>603</v>
      </c>
      <c r="C48" s="478" t="s">
        <v>604</v>
      </c>
    </row>
    <row r="49" spans="1:3" ht="12.75">
      <c r="A49" s="18">
        <v>47</v>
      </c>
      <c r="B49" s="478" t="s">
        <v>605</v>
      </c>
      <c r="C49" s="478" t="s">
        <v>606</v>
      </c>
    </row>
    <row r="50" spans="1:3" ht="12.75">
      <c r="A50" s="18">
        <v>48</v>
      </c>
      <c r="B50" s="478" t="s">
        <v>607</v>
      </c>
      <c r="C50" s="478" t="s">
        <v>945</v>
      </c>
    </row>
    <row r="51" spans="1:3" ht="12.75">
      <c r="A51" s="18">
        <v>49</v>
      </c>
      <c r="B51" s="478" t="s">
        <v>608</v>
      </c>
      <c r="C51" s="478" t="s">
        <v>946</v>
      </c>
    </row>
    <row r="52" spans="1:3" ht="12.75">
      <c r="A52" s="18">
        <v>50</v>
      </c>
      <c r="B52" s="478" t="s">
        <v>609</v>
      </c>
      <c r="C52" s="478" t="s">
        <v>610</v>
      </c>
    </row>
    <row r="53" spans="1:3" ht="12.75">
      <c r="A53" s="18">
        <v>51</v>
      </c>
      <c r="B53" s="478" t="s">
        <v>611</v>
      </c>
      <c r="C53" s="478" t="s">
        <v>612</v>
      </c>
    </row>
    <row r="54" spans="1:3" ht="12.75">
      <c r="A54" s="18">
        <v>52</v>
      </c>
      <c r="B54" s="478" t="s">
        <v>613</v>
      </c>
      <c r="C54" s="478" t="s">
        <v>947</v>
      </c>
    </row>
    <row r="55" spans="1:3" ht="12.75">
      <c r="A55" s="18">
        <v>53</v>
      </c>
      <c r="B55" s="478" t="s">
        <v>614</v>
      </c>
      <c r="C55" s="478" t="s">
        <v>948</v>
      </c>
    </row>
    <row r="56" spans="1:3" ht="12.75">
      <c r="A56" s="18">
        <v>54</v>
      </c>
      <c r="B56" s="478" t="s">
        <v>615</v>
      </c>
      <c r="C56" s="478" t="s">
        <v>949</v>
      </c>
    </row>
    <row r="57" spans="1:3" ht="12.75">
      <c r="A57" s="18">
        <v>55</v>
      </c>
      <c r="B57" s="478" t="s">
        <v>616</v>
      </c>
      <c r="C57" s="478" t="s">
        <v>950</v>
      </c>
    </row>
    <row r="58" spans="1:3" ht="12.75">
      <c r="A58" s="18">
        <v>56</v>
      </c>
      <c r="B58" s="478" t="s">
        <v>617</v>
      </c>
      <c r="C58" s="478" t="s">
        <v>951</v>
      </c>
    </row>
    <row r="59" spans="1:3" ht="12.75">
      <c r="A59" s="18">
        <v>57</v>
      </c>
      <c r="B59" s="478" t="s">
        <v>618</v>
      </c>
      <c r="C59" s="478" t="s">
        <v>952</v>
      </c>
    </row>
    <row r="60" spans="1:3" ht="12.75">
      <c r="A60" s="18">
        <v>58</v>
      </c>
      <c r="B60" s="478" t="s">
        <v>619</v>
      </c>
      <c r="C60" s="478" t="s">
        <v>953</v>
      </c>
    </row>
    <row r="61" spans="1:3" ht="12.75">
      <c r="A61" s="18">
        <v>59</v>
      </c>
      <c r="B61" s="478" t="s">
        <v>620</v>
      </c>
      <c r="C61" s="478" t="s">
        <v>954</v>
      </c>
    </row>
    <row r="62" spans="1:3" ht="12.75">
      <c r="A62" s="18">
        <v>60</v>
      </c>
      <c r="B62" s="478" t="s">
        <v>621</v>
      </c>
      <c r="C62" s="478" t="s">
        <v>955</v>
      </c>
    </row>
    <row r="63" spans="1:3" ht="12.75">
      <c r="A63" s="18">
        <v>61</v>
      </c>
      <c r="B63" s="478" t="s">
        <v>693</v>
      </c>
      <c r="C63" s="478" t="s">
        <v>697</v>
      </c>
    </row>
    <row r="64" spans="1:3" ht="12.75">
      <c r="A64" s="18">
        <v>62</v>
      </c>
      <c r="B64" s="478" t="s">
        <v>622</v>
      </c>
      <c r="C64" s="478" t="s">
        <v>956</v>
      </c>
    </row>
    <row r="65" spans="1:3" ht="12.75">
      <c r="A65" s="18">
        <v>63</v>
      </c>
      <c r="B65" s="479" t="s">
        <v>698</v>
      </c>
      <c r="C65" s="478" t="s">
        <v>957</v>
      </c>
    </row>
    <row r="66" spans="1:3" ht="12.75">
      <c r="A66" s="18">
        <v>64</v>
      </c>
      <c r="B66" s="478" t="s">
        <v>623</v>
      </c>
      <c r="C66" s="478" t="s">
        <v>958</v>
      </c>
    </row>
    <row r="67" spans="1:3" ht="12.75">
      <c r="A67" s="18">
        <v>65</v>
      </c>
      <c r="B67" s="478" t="s">
        <v>624</v>
      </c>
      <c r="C67" s="478" t="s">
        <v>959</v>
      </c>
    </row>
    <row r="68" spans="1:3" ht="12.75">
      <c r="A68" s="18">
        <v>66</v>
      </c>
      <c r="B68" s="480" t="s">
        <v>673</v>
      </c>
      <c r="C68" s="480" t="s">
        <v>960</v>
      </c>
    </row>
    <row r="69" spans="1:3" ht="12.75">
      <c r="A69" s="18">
        <v>67</v>
      </c>
      <c r="B69" s="480" t="s">
        <v>674</v>
      </c>
      <c r="C69" s="480" t="s">
        <v>932</v>
      </c>
    </row>
  </sheetData>
  <sheetProtection/>
  <mergeCells count="1">
    <mergeCell ref="A1:D1"/>
  </mergeCells>
  <hyperlinks>
    <hyperlink ref="B3:C3" location="'AT-1-Gen_Info '!A1" display="AT- 1"/>
    <hyperlink ref="B4:C4" location="'AT-2-S1 BUDGET'!A1" display="AT - 2"/>
    <hyperlink ref="B5:C5" location="AT_2A_fundflow!A1" display="AT - 2 A"/>
    <hyperlink ref="B6:C6" location="'AT-2B_DBT'!A1" display="AT - 2 B"/>
    <hyperlink ref="B7:C7" location="'AT-3'!A1" display="AT - 3"/>
    <hyperlink ref="B8:C8" location="'AT3A_cvrg(Insti)_PY'!A1" display="AT- 3 A"/>
    <hyperlink ref="B9:C9" location="'AT3B_cvrg(Insti)_UPY '!A1" display="AT- 3 B"/>
    <hyperlink ref="B10:C10" location="'AT3C_cvrg(Insti)_UPY '!A1" display="AT-3 C"/>
    <hyperlink ref="B11:C11" location="'AT-4B'!A1" display="AT - 4"/>
    <hyperlink ref="B12:C12" location="'enrolment vs availed_UPY'!A1" display="AT - 4 A"/>
    <hyperlink ref="B13:C13" location="'AT-4B'!A1" display="AT - 4 B"/>
    <hyperlink ref="B14:C14" location="T5_PLAN_vs_PRFM!A1" display="AT - 5"/>
    <hyperlink ref="B15:C15" location="'T5A_PLAN_vs_PRFM '!A1" display="AT - 5 A"/>
    <hyperlink ref="B16:C16" location="'T5B_PLAN_vs_PRFM  (2)'!A1" display="AT - 5 B"/>
    <hyperlink ref="B17:C17" location="'T5C_Drought_PLAN_vs_PRFM '!A1" display="AT - 5 C"/>
    <hyperlink ref="B18:C18" location="'T5D_Drought_PLAN_vs_PRFM  '!A1" display="AT - 5 D"/>
    <hyperlink ref="B19:C19" location="T6_FG_py_Utlsn!A1" display="AT - 6"/>
    <hyperlink ref="B20:C20" location="'T6A_FG_Upy_Utlsn '!A1" display="AT - 6 A"/>
    <hyperlink ref="B21:C21" location="T6B_Pay_FG_FCI_Pry!A1" display="AT - 6 B"/>
    <hyperlink ref="B22:C22" location="T6C_Coarse_Grain!A1" display="AT - 6 C"/>
    <hyperlink ref="B23:C23" location="T7_CC_PY_Utlsn!A1" display="AT - 7"/>
    <hyperlink ref="B24:C24" location="'T7ACC_UPY_Utlsn '!A1" display="AT - 7 A"/>
    <hyperlink ref="B25:C25" location="'AT-8_Hon_CCH_Pry'!A1" display="AT - 8"/>
    <hyperlink ref="B26:C26" location="'AT-8A_Hon_CCH_UPry'!A1" display="AT - 8 A"/>
    <hyperlink ref="B27:C27" location="AT9_TA!A1" display="AT - 9"/>
    <hyperlink ref="B28:C28" location="AT10_MME!A1" display="AT - 10"/>
    <hyperlink ref="B29:C29" location="AT10A_!A1" display="AT - 10 A"/>
    <hyperlink ref="B30:C30" location="'AT-10 B'!A1" display="AT - 10 B"/>
    <hyperlink ref="B31:C31" location="'AT-10 C'!A1" display="AT - 10 C"/>
    <hyperlink ref="B32:C32" location="'AT-10D'!A1" display="AT - 10 D"/>
    <hyperlink ref="B33:C33" location="'AT-10 E'!A1" display="AT - 10 E "/>
    <hyperlink ref="B34:C34" location="'AT-10 F'!A1" display="AT - 10 F"/>
    <hyperlink ref="B35:C35" location="'AT11_KS Year wise'!A1" display="AT - 11"/>
    <hyperlink ref="B36:C36" location="'AT11A_KS-District wise'!A1" display="AT - 11 A"/>
    <hyperlink ref="B37:C37" location="'AT12_KD-New'!A1" display="AT - 12"/>
    <hyperlink ref="B38:C38" location="'AT12A_KD-Replacement'!A1" display="AT - 12 A"/>
    <hyperlink ref="B39:C39" location="'Mode of cooking'!A1" display="AT - 13"/>
    <hyperlink ref="B40:C40" location="'AT-14'!A1" display="AT - 14"/>
    <hyperlink ref="B41:C41" location="'AT-14 A'!A1" display="AT - 14 A"/>
    <hyperlink ref="C42" location="'AT-15'!A1" display="Contribution by community in form of  Tithi Bhojan or any other similar practice"/>
    <hyperlink ref="B42" location="'AT-15'!A1" display="AT - 15"/>
    <hyperlink ref="B43:C43" location="'AT-16'!A1" display="AT - 16"/>
    <hyperlink ref="B44:C44" location="'AT_17_Coverage-RBSK '!A1" display="AT - 17"/>
    <hyperlink ref="B45:C45" location="'AT18_Details_Community '!A1" display="AT - 18"/>
    <hyperlink ref="C46" location="AT_19_Impl_Agency!A1" display="Responsibility of Implementation"/>
    <hyperlink ref="B46" location="AT_19_Impl_Agency!A1" display="AT - 19"/>
    <hyperlink ref="B47:C47" location="'AT_20_CentralCookingagency '!A1" display="AT - 20"/>
    <hyperlink ref="B48:C48" location="'AT-21'!A1" display="AT - 21"/>
    <hyperlink ref="B49:C49" location="'AT-22'!A1" display="AT - 22"/>
    <hyperlink ref="B50:C50" location="'AT-23 MIS'!A1" display="AT - 23"/>
    <hyperlink ref="B51:C51" location="'AT-23A _AMS'!A1" display="AT - 23 A"/>
    <hyperlink ref="B52:C52" location="'AT-24'!A1" display="AT - 24"/>
    <hyperlink ref="B53:C53" location="'AT-25'!A1" display="AT - 25"/>
    <hyperlink ref="B54:C54" location="AT26_NoWD!A1" display="AT - 26"/>
    <hyperlink ref="B55:C55" location="AT26A_NoWD!A1" display="AT - 26 A"/>
    <hyperlink ref="B56:C56" location="AT27_Req_FG_CA_Pry!A1" display="AT - 27"/>
    <hyperlink ref="B57:C57" location="'AT27A_Req_FG_CA_U Pry '!A1" display="AT - 27 A"/>
    <hyperlink ref="B58:C58" location="'AT27B_Req_FG_CA_N CLP'!A1" display="AT - 27 B"/>
    <hyperlink ref="B59:C59" location="'AT27C_Req_FG_Drought -Pry '!A1" display="AT - 27 C"/>
    <hyperlink ref="B60:C60" location="'AT27D_Req_FG_Drought -UPry '!A1" display="AT - 27 D"/>
    <hyperlink ref="B61:C61" location="AT_28_RqmtKitchen!A1" display="AT - 28"/>
    <hyperlink ref="B62:C62" location="'AT-28A_RqmtPlinthArea'!A1" display="AT - 28 A"/>
    <hyperlink ref="B63:C63" location="'AT-28B_Kitchen repair'!A1" display="AT - 28 B"/>
    <hyperlink ref="B64:C64" location="'AT29_Replacement KD '!A1" display="AT - 29"/>
    <hyperlink ref="B65:C65" location="'AT29_A_Replacement KD'!A1" display="AT- 29 A"/>
    <hyperlink ref="B66:C66" location="'AT-30_Coook-cum-Helper'!A1" display="AT - 30"/>
    <hyperlink ref="B67:C67" location="'AT_31_Budget_provision '!A1" display="AT - 31"/>
    <hyperlink ref="B68:C68" location="'AT32_Drought Pry Util'!A1" display="AT - 32"/>
    <hyperlink ref="B69:C69" location="'AT-32A Drought UPry Util'!A1" display="AT - 32 A"/>
  </hyperlinks>
  <printOptions horizontalCentered="1"/>
  <pageMargins left="0.7086614173228347" right="0.7086614173228347" top="0.2362204724409449" bottom="0" header="0.31496062992125984" footer="0.31496062992125984"/>
  <pageSetup fitToHeight="1" fitToWidth="1" horizontalDpi="600" verticalDpi="600" orientation="landscape" paperSize="9" scale="65" r:id="rId1"/>
</worksheet>
</file>

<file path=xl/worksheets/sheet20.xml><?xml version="1.0" encoding="utf-8"?>
<worksheet xmlns="http://schemas.openxmlformats.org/spreadsheetml/2006/main" xmlns:r="http://schemas.openxmlformats.org/officeDocument/2006/relationships">
  <sheetPr>
    <tabColor theme="3" tint="0.7999799847602844"/>
    <pageSetUpPr fitToPage="1"/>
  </sheetPr>
  <dimension ref="A2:N34"/>
  <sheetViews>
    <sheetView view="pageBreakPreview" zoomScaleSheetLayoutView="100" zoomScalePageLayoutView="0" workbookViewId="0" topLeftCell="A13">
      <selection activeCell="J27" sqref="J27"/>
    </sheetView>
  </sheetViews>
  <sheetFormatPr defaultColWidth="9.140625" defaultRowHeight="12.75"/>
  <cols>
    <col min="1" max="1" width="6.7109375" style="16" customWidth="1"/>
    <col min="2" max="2" width="14.28125" style="16" customWidth="1"/>
    <col min="3" max="3" width="12.00390625" style="16" customWidth="1"/>
    <col min="4" max="4" width="10.421875" style="16" customWidth="1"/>
    <col min="5" max="5" width="10.140625" style="16" customWidth="1"/>
    <col min="6" max="6" width="13.00390625" style="16" customWidth="1"/>
    <col min="7" max="7" width="15.140625" style="16" customWidth="1"/>
    <col min="8" max="8" width="12.421875" style="16" customWidth="1"/>
    <col min="9" max="9" width="12.140625" style="16" customWidth="1"/>
    <col min="10" max="10" width="11.7109375" style="16" customWidth="1"/>
    <col min="11" max="11" width="12.00390625" style="16" customWidth="1"/>
    <col min="12" max="12" width="12.140625" style="16" customWidth="1"/>
    <col min="13" max="16384" width="9.140625" style="16" customWidth="1"/>
  </cols>
  <sheetData>
    <row r="1" ht="48.75" customHeight="1"/>
    <row r="2" spans="4:12" ht="12.75">
      <c r="D2" s="34"/>
      <c r="E2" s="34"/>
      <c r="F2" s="34"/>
      <c r="G2" s="34"/>
      <c r="H2" s="34"/>
      <c r="I2" s="34"/>
      <c r="J2" s="34"/>
      <c r="K2" s="34"/>
      <c r="L2" s="131" t="s">
        <v>60</v>
      </c>
    </row>
    <row r="3" spans="1:12" ht="15">
      <c r="A3" s="885" t="s">
        <v>0</v>
      </c>
      <c r="B3" s="885"/>
      <c r="C3" s="885"/>
      <c r="D3" s="885"/>
      <c r="E3" s="885"/>
      <c r="F3" s="885"/>
      <c r="G3" s="885"/>
      <c r="H3" s="885"/>
      <c r="I3" s="885"/>
      <c r="J3" s="885"/>
      <c r="K3" s="885"/>
      <c r="L3" s="885"/>
    </row>
    <row r="4" spans="1:12" ht="20.25">
      <c r="A4" s="796" t="s">
        <v>781</v>
      </c>
      <c r="B4" s="796"/>
      <c r="C4" s="796"/>
      <c r="D4" s="796"/>
      <c r="E4" s="796"/>
      <c r="F4" s="796"/>
      <c r="G4" s="796"/>
      <c r="H4" s="796"/>
      <c r="I4" s="796"/>
      <c r="J4" s="796"/>
      <c r="K4" s="796"/>
      <c r="L4" s="796"/>
    </row>
    <row r="5" ht="10.5" customHeight="1"/>
    <row r="6" spans="1:12" ht="19.5" customHeight="1">
      <c r="A6" s="902" t="s">
        <v>810</v>
      </c>
      <c r="B6" s="902"/>
      <c r="C6" s="902"/>
      <c r="D6" s="902"/>
      <c r="E6" s="902"/>
      <c r="F6" s="902"/>
      <c r="G6" s="902"/>
      <c r="H6" s="902"/>
      <c r="I6" s="902"/>
      <c r="J6" s="902"/>
      <c r="K6" s="902"/>
      <c r="L6" s="902"/>
    </row>
    <row r="7" spans="1:12" ht="12.75">
      <c r="A7" s="22"/>
      <c r="B7" s="22"/>
      <c r="C7" s="22"/>
      <c r="D7" s="22"/>
      <c r="E7" s="22"/>
      <c r="F7" s="22"/>
      <c r="G7" s="22"/>
      <c r="H7" s="22"/>
      <c r="I7" s="22"/>
      <c r="J7" s="22"/>
      <c r="K7" s="22"/>
      <c r="L7" s="22"/>
    </row>
    <row r="8" spans="1:12" ht="12.75">
      <c r="A8" s="352" t="s">
        <v>755</v>
      </c>
      <c r="B8" s="352"/>
      <c r="F8" s="933" t="s">
        <v>18</v>
      </c>
      <c r="G8" s="933"/>
      <c r="H8" s="933"/>
      <c r="I8" s="933"/>
      <c r="J8" s="933"/>
      <c r="K8" s="933"/>
      <c r="L8" s="933"/>
    </row>
    <row r="9" spans="1:12" ht="12.75">
      <c r="A9" s="15"/>
      <c r="F9" s="17"/>
      <c r="G9" s="97"/>
      <c r="H9" s="97"/>
      <c r="I9" s="875" t="s">
        <v>811</v>
      </c>
      <c r="J9" s="875"/>
      <c r="K9" s="875"/>
      <c r="L9" s="875"/>
    </row>
    <row r="10" spans="1:14" s="15" customFormat="1" ht="12.75">
      <c r="A10" s="817" t="s">
        <v>2</v>
      </c>
      <c r="B10" s="817" t="s">
        <v>3</v>
      </c>
      <c r="C10" s="931" t="s">
        <v>19</v>
      </c>
      <c r="D10" s="932"/>
      <c r="E10" s="932"/>
      <c r="F10" s="932"/>
      <c r="G10" s="932"/>
      <c r="H10" s="931" t="s">
        <v>40</v>
      </c>
      <c r="I10" s="932"/>
      <c r="J10" s="932"/>
      <c r="K10" s="932"/>
      <c r="L10" s="932"/>
      <c r="M10" s="29"/>
      <c r="N10" s="30"/>
    </row>
    <row r="11" spans="1:12" s="15" customFormat="1" ht="77.25" customHeight="1">
      <c r="A11" s="817"/>
      <c r="B11" s="817"/>
      <c r="C11" s="5" t="s">
        <v>818</v>
      </c>
      <c r="D11" s="5" t="s">
        <v>819</v>
      </c>
      <c r="E11" s="5" t="s">
        <v>67</v>
      </c>
      <c r="F11" s="5" t="s">
        <v>68</v>
      </c>
      <c r="G11" s="5" t="s">
        <v>649</v>
      </c>
      <c r="H11" s="5" t="s">
        <v>818</v>
      </c>
      <c r="I11" s="5" t="s">
        <v>819</v>
      </c>
      <c r="J11" s="5" t="s">
        <v>67</v>
      </c>
      <c r="K11" s="5" t="s">
        <v>68</v>
      </c>
      <c r="L11" s="5" t="s">
        <v>650</v>
      </c>
    </row>
    <row r="12" spans="1:12" s="15" customFormat="1" ht="12.75">
      <c r="A12" s="5">
        <v>1</v>
      </c>
      <c r="B12" s="5">
        <v>2</v>
      </c>
      <c r="C12" s="5">
        <v>3</v>
      </c>
      <c r="D12" s="5">
        <v>4</v>
      </c>
      <c r="E12" s="5">
        <v>5</v>
      </c>
      <c r="F12" s="5">
        <v>6</v>
      </c>
      <c r="G12" s="5">
        <v>7</v>
      </c>
      <c r="H12" s="5">
        <v>8</v>
      </c>
      <c r="I12" s="5">
        <v>9</v>
      </c>
      <c r="J12" s="5">
        <v>10</v>
      </c>
      <c r="K12" s="5">
        <v>11</v>
      </c>
      <c r="L12" s="5">
        <v>12</v>
      </c>
    </row>
    <row r="13" spans="1:14" s="257" customFormat="1" ht="12.75">
      <c r="A13" s="389">
        <v>1</v>
      </c>
      <c r="B13" s="261" t="s">
        <v>726</v>
      </c>
      <c r="C13" s="376">
        <v>390.6489191364752</v>
      </c>
      <c r="D13" s="376">
        <v>26.559</v>
      </c>
      <c r="E13" s="376">
        <v>268.825</v>
      </c>
      <c r="F13" s="376">
        <v>253.82600000000002</v>
      </c>
      <c r="G13" s="376">
        <f>D13+E13-F13</f>
        <v>41.55799999999999</v>
      </c>
      <c r="H13" s="483">
        <v>0</v>
      </c>
      <c r="I13" s="483">
        <v>0</v>
      </c>
      <c r="J13" s="581">
        <v>0</v>
      </c>
      <c r="K13" s="565">
        <v>0</v>
      </c>
      <c r="L13" s="261">
        <v>0</v>
      </c>
      <c r="M13" s="391"/>
      <c r="N13" s="391"/>
    </row>
    <row r="14" spans="1:14" s="257" customFormat="1" ht="12.75">
      <c r="A14" s="389">
        <v>2</v>
      </c>
      <c r="B14" s="261" t="s">
        <v>727</v>
      </c>
      <c r="C14" s="376">
        <v>619.4644028464598</v>
      </c>
      <c r="D14" s="376">
        <v>21.8186</v>
      </c>
      <c r="E14" s="376">
        <f>454.435+160</f>
        <v>614.435</v>
      </c>
      <c r="F14" s="376">
        <v>626.042</v>
      </c>
      <c r="G14" s="376">
        <f aca="true" t="shared" si="0" ref="G14:G24">D14+E14-F14</f>
        <v>10.211599999999862</v>
      </c>
      <c r="H14" s="483">
        <v>0</v>
      </c>
      <c r="I14" s="483">
        <v>0</v>
      </c>
      <c r="J14" s="581">
        <v>0</v>
      </c>
      <c r="K14" s="565">
        <v>0</v>
      </c>
      <c r="L14" s="261">
        <v>0</v>
      </c>
      <c r="M14" s="391"/>
      <c r="N14" s="391"/>
    </row>
    <row r="15" spans="1:14" s="257" customFormat="1" ht="12.75">
      <c r="A15" s="389">
        <v>3</v>
      </c>
      <c r="B15" s="261" t="s">
        <v>728</v>
      </c>
      <c r="C15" s="376">
        <v>369.6811840325695</v>
      </c>
      <c r="D15" s="376">
        <v>41.979</v>
      </c>
      <c r="E15" s="376">
        <v>239.339</v>
      </c>
      <c r="F15" s="376">
        <v>231.5794</v>
      </c>
      <c r="G15" s="376">
        <f t="shared" si="0"/>
        <v>49.73859999999999</v>
      </c>
      <c r="H15" s="483">
        <v>0</v>
      </c>
      <c r="I15" s="483">
        <v>0</v>
      </c>
      <c r="J15" s="581">
        <v>0</v>
      </c>
      <c r="K15" s="565">
        <v>0</v>
      </c>
      <c r="L15" s="261">
        <v>0</v>
      </c>
      <c r="M15" s="391"/>
      <c r="N15" s="391"/>
    </row>
    <row r="16" spans="1:14" s="257" customFormat="1" ht="12.75">
      <c r="A16" s="389">
        <v>4</v>
      </c>
      <c r="B16" s="261" t="s">
        <v>729</v>
      </c>
      <c r="C16" s="376">
        <v>974.092071094386</v>
      </c>
      <c r="D16" s="376">
        <v>94.988</v>
      </c>
      <c r="E16" s="376">
        <f>650.41-80</f>
        <v>570.41</v>
      </c>
      <c r="F16" s="376">
        <v>605.7876</v>
      </c>
      <c r="G16" s="376">
        <f t="shared" si="0"/>
        <v>59.61039999999991</v>
      </c>
      <c r="H16" s="483">
        <v>0</v>
      </c>
      <c r="I16" s="483">
        <v>0</v>
      </c>
      <c r="J16" s="581">
        <v>0</v>
      </c>
      <c r="K16" s="565">
        <v>0</v>
      </c>
      <c r="L16" s="261">
        <v>0</v>
      </c>
      <c r="M16" s="391"/>
      <c r="N16" s="391"/>
    </row>
    <row r="17" spans="1:14" s="257" customFormat="1" ht="12.75">
      <c r="A17" s="389">
        <v>5</v>
      </c>
      <c r="B17" s="261" t="s">
        <v>730</v>
      </c>
      <c r="C17" s="376">
        <v>79.64669336877151</v>
      </c>
      <c r="D17" s="376">
        <v>4.9278</v>
      </c>
      <c r="E17" s="376">
        <v>66.206</v>
      </c>
      <c r="F17" s="376">
        <v>65.416</v>
      </c>
      <c r="G17" s="376">
        <f t="shared" si="0"/>
        <v>5.717800000000011</v>
      </c>
      <c r="H17" s="483">
        <v>0</v>
      </c>
      <c r="I17" s="483">
        <v>0</v>
      </c>
      <c r="J17" s="581">
        <v>0</v>
      </c>
      <c r="K17" s="565">
        <v>0</v>
      </c>
      <c r="L17" s="261">
        <v>0</v>
      </c>
      <c r="M17" s="391"/>
      <c r="N17" s="391"/>
    </row>
    <row r="18" spans="1:14" s="257" customFormat="1" ht="12.75">
      <c r="A18" s="389">
        <v>6</v>
      </c>
      <c r="B18" s="261" t="s">
        <v>731</v>
      </c>
      <c r="C18" s="376">
        <v>561.2015752539941</v>
      </c>
      <c r="D18" s="376">
        <v>61.809</v>
      </c>
      <c r="E18" s="376">
        <v>403.87199999999996</v>
      </c>
      <c r="F18" s="376">
        <v>379.2809</v>
      </c>
      <c r="G18" s="376">
        <f t="shared" si="0"/>
        <v>86.40009999999995</v>
      </c>
      <c r="H18" s="483">
        <v>0</v>
      </c>
      <c r="I18" s="483">
        <v>0</v>
      </c>
      <c r="J18" s="581">
        <v>0</v>
      </c>
      <c r="K18" s="565">
        <v>0</v>
      </c>
      <c r="L18" s="261">
        <v>0</v>
      </c>
      <c r="M18" s="391"/>
      <c r="N18" s="391"/>
    </row>
    <row r="19" spans="1:14" s="257" customFormat="1" ht="12.75">
      <c r="A19" s="389">
        <v>7</v>
      </c>
      <c r="B19" s="261" t="s">
        <v>732</v>
      </c>
      <c r="C19" s="376">
        <v>31.908703829637002</v>
      </c>
      <c r="D19" s="376">
        <v>3.1745</v>
      </c>
      <c r="E19" s="376">
        <f>8.384+10.2034</f>
        <v>18.587400000000002</v>
      </c>
      <c r="F19" s="376">
        <v>20.0743</v>
      </c>
      <c r="G19" s="376">
        <f t="shared" si="0"/>
        <v>1.6876000000000033</v>
      </c>
      <c r="H19" s="483">
        <v>0</v>
      </c>
      <c r="I19" s="483">
        <v>0</v>
      </c>
      <c r="J19" s="581">
        <v>0</v>
      </c>
      <c r="K19" s="565">
        <v>0</v>
      </c>
      <c r="L19" s="261">
        <v>0</v>
      </c>
      <c r="M19" s="391"/>
      <c r="N19" s="391"/>
    </row>
    <row r="20" spans="1:14" s="257" customFormat="1" ht="12.75">
      <c r="A20" s="389">
        <v>8</v>
      </c>
      <c r="B20" s="261" t="s">
        <v>733</v>
      </c>
      <c r="C20" s="376">
        <v>999.9358034076229</v>
      </c>
      <c r="D20" s="376">
        <v>88.5989</v>
      </c>
      <c r="E20" s="376">
        <f>679.233-80</f>
        <v>599.233</v>
      </c>
      <c r="F20" s="376">
        <v>659.0289999999999</v>
      </c>
      <c r="G20" s="376">
        <f t="shared" si="0"/>
        <v>28.802900000000022</v>
      </c>
      <c r="H20" s="483">
        <v>0</v>
      </c>
      <c r="I20" s="483">
        <v>0</v>
      </c>
      <c r="J20" s="581">
        <v>0</v>
      </c>
      <c r="K20" s="565">
        <v>0</v>
      </c>
      <c r="L20" s="261">
        <v>0</v>
      </c>
      <c r="M20" s="391"/>
      <c r="N20" s="391"/>
    </row>
    <row r="21" spans="1:14" s="257" customFormat="1" ht="12.75">
      <c r="A21" s="389">
        <v>9</v>
      </c>
      <c r="B21" s="261" t="s">
        <v>734</v>
      </c>
      <c r="C21" s="376">
        <v>842.608450002089</v>
      </c>
      <c r="D21" s="376">
        <v>23.982</v>
      </c>
      <c r="E21" s="376">
        <v>689.3779999999999</v>
      </c>
      <c r="F21" s="376">
        <v>636.1600000000001</v>
      </c>
      <c r="G21" s="376">
        <f t="shared" si="0"/>
        <v>77.19999999999982</v>
      </c>
      <c r="H21" s="483">
        <v>0</v>
      </c>
      <c r="I21" s="483">
        <v>0</v>
      </c>
      <c r="J21" s="581">
        <v>0</v>
      </c>
      <c r="K21" s="565">
        <v>0</v>
      </c>
      <c r="L21" s="261">
        <v>0</v>
      </c>
      <c r="M21" s="391"/>
      <c r="N21" s="391"/>
    </row>
    <row r="22" spans="1:14" s="257" customFormat="1" ht="12.75">
      <c r="A22" s="389">
        <v>10</v>
      </c>
      <c r="B22" s="261" t="s">
        <v>735</v>
      </c>
      <c r="C22" s="376">
        <v>720.380866979531</v>
      </c>
      <c r="D22" s="376">
        <v>100.863</v>
      </c>
      <c r="E22" s="376">
        <v>450.172</v>
      </c>
      <c r="F22" s="376">
        <v>547.9590000000001</v>
      </c>
      <c r="G22" s="376">
        <f t="shared" si="0"/>
        <v>3.076000000000022</v>
      </c>
      <c r="H22" s="483">
        <v>0</v>
      </c>
      <c r="I22" s="483">
        <v>0</v>
      </c>
      <c r="J22" s="581">
        <v>0</v>
      </c>
      <c r="K22" s="565">
        <v>0</v>
      </c>
      <c r="L22" s="261">
        <v>0</v>
      </c>
      <c r="M22" s="391"/>
      <c r="N22" s="391"/>
    </row>
    <row r="23" spans="1:14" s="257" customFormat="1" ht="12.75">
      <c r="A23" s="389">
        <v>11</v>
      </c>
      <c r="B23" s="261" t="s">
        <v>736</v>
      </c>
      <c r="C23" s="376">
        <v>712.1813604378091</v>
      </c>
      <c r="D23" s="376">
        <v>8.648</v>
      </c>
      <c r="E23" s="376">
        <v>548.313</v>
      </c>
      <c r="F23" s="376">
        <v>488.063</v>
      </c>
      <c r="G23" s="376">
        <f t="shared" si="0"/>
        <v>68.89800000000002</v>
      </c>
      <c r="H23" s="483">
        <v>0</v>
      </c>
      <c r="I23" s="483">
        <v>0</v>
      </c>
      <c r="J23" s="581">
        <v>0</v>
      </c>
      <c r="K23" s="565">
        <v>0</v>
      </c>
      <c r="L23" s="261">
        <v>0</v>
      </c>
      <c r="M23" s="391"/>
      <c r="N23" s="391"/>
    </row>
    <row r="24" spans="1:14" s="257" customFormat="1" ht="12.75">
      <c r="A24" s="389">
        <v>12</v>
      </c>
      <c r="B24" s="261" t="s">
        <v>737</v>
      </c>
      <c r="C24" s="376">
        <v>537.4058927915371</v>
      </c>
      <c r="D24" s="376">
        <v>42.668</v>
      </c>
      <c r="E24" s="376">
        <v>358.835</v>
      </c>
      <c r="F24" s="376">
        <v>345.997</v>
      </c>
      <c r="G24" s="376">
        <f t="shared" si="0"/>
        <v>55.50599999999997</v>
      </c>
      <c r="H24" s="483">
        <v>0</v>
      </c>
      <c r="I24" s="483">
        <v>0</v>
      </c>
      <c r="J24" s="581">
        <v>0</v>
      </c>
      <c r="K24" s="565">
        <v>0</v>
      </c>
      <c r="L24" s="261">
        <v>0</v>
      </c>
      <c r="M24" s="391"/>
      <c r="N24" s="391"/>
    </row>
    <row r="25" spans="1:14" s="257" customFormat="1" ht="12.75">
      <c r="A25" s="321"/>
      <c r="B25" s="321" t="s">
        <v>17</v>
      </c>
      <c r="C25" s="465">
        <f>SUM(C13:C24)</f>
        <v>6839.155923180882</v>
      </c>
      <c r="D25" s="465">
        <f aca="true" t="shared" si="1" ref="D25:L25">SUM(D13:D24)</f>
        <v>520.0158</v>
      </c>
      <c r="E25" s="465">
        <f t="shared" si="1"/>
        <v>4827.6053999999995</v>
      </c>
      <c r="F25" s="465">
        <f t="shared" si="1"/>
        <v>4859.2142</v>
      </c>
      <c r="G25" s="465">
        <f t="shared" si="1"/>
        <v>488.4069999999996</v>
      </c>
      <c r="H25" s="465">
        <f t="shared" si="1"/>
        <v>0</v>
      </c>
      <c r="I25" s="465">
        <f t="shared" si="1"/>
        <v>0</v>
      </c>
      <c r="J25" s="465">
        <f t="shared" si="1"/>
        <v>0</v>
      </c>
      <c r="K25" s="465">
        <f t="shared" si="1"/>
        <v>0</v>
      </c>
      <c r="L25" s="465">
        <f t="shared" si="1"/>
        <v>0</v>
      </c>
      <c r="M25" s="465"/>
      <c r="N25" s="465"/>
    </row>
    <row r="26" spans="1:12" ht="12.75">
      <c r="A26" s="20" t="s">
        <v>651</v>
      </c>
      <c r="B26" s="21"/>
      <c r="C26" s="21"/>
      <c r="D26" s="21"/>
      <c r="E26" s="21"/>
      <c r="F26" s="21"/>
      <c r="G26" s="21"/>
      <c r="H26" s="21"/>
      <c r="I26" s="21"/>
      <c r="J26" s="21"/>
      <c r="K26" s="21"/>
      <c r="L26" s="21"/>
    </row>
    <row r="27" spans="1:12" ht="12.75">
      <c r="A27" s="20"/>
      <c r="B27" s="21"/>
      <c r="C27" s="402" t="s">
        <v>11</v>
      </c>
      <c r="D27" s="21"/>
      <c r="E27" s="21"/>
      <c r="F27" s="21"/>
      <c r="G27" s="21" t="s">
        <v>11</v>
      </c>
      <c r="H27" s="21"/>
      <c r="I27" s="21"/>
      <c r="J27" s="21"/>
      <c r="K27" s="21"/>
      <c r="L27" s="21"/>
    </row>
    <row r="28" spans="1:12" ht="15.75" customHeight="1">
      <c r="A28" s="538"/>
      <c r="B28" s="14"/>
      <c r="C28" s="578"/>
      <c r="D28" s="578"/>
      <c r="E28" s="578"/>
      <c r="F28" s="578"/>
      <c r="G28" s="578"/>
      <c r="H28" s="14"/>
      <c r="I28" s="881" t="s">
        <v>777</v>
      </c>
      <c r="J28" s="881"/>
      <c r="K28" s="14"/>
      <c r="L28" s="15"/>
    </row>
    <row r="29" spans="1:12" ht="18" customHeight="1">
      <c r="A29" s="338"/>
      <c r="B29" s="338"/>
      <c r="C29" s="338"/>
      <c r="D29" s="338"/>
      <c r="E29" s="338"/>
      <c r="F29" s="338"/>
      <c r="G29" s="338"/>
      <c r="H29" s="338"/>
      <c r="I29" s="338"/>
      <c r="J29" s="338"/>
      <c r="K29" s="338"/>
      <c r="L29" s="80"/>
    </row>
    <row r="30" spans="1:12" ht="15.75">
      <c r="A30" s="14" t="s">
        <v>20</v>
      </c>
      <c r="B30" s="579"/>
      <c r="C30" s="338"/>
      <c r="D30" s="338"/>
      <c r="E30" s="338"/>
      <c r="F30" s="338"/>
      <c r="G30" s="338"/>
      <c r="H30" s="338"/>
      <c r="I30" s="539"/>
      <c r="J30" s="539"/>
      <c r="K30" s="338"/>
      <c r="L30" s="80"/>
    </row>
    <row r="31" spans="1:12" ht="15.75">
      <c r="A31" s="338"/>
      <c r="B31" s="338"/>
      <c r="C31" s="514" t="s">
        <v>778</v>
      </c>
      <c r="D31" s="514"/>
      <c r="E31" s="338"/>
      <c r="F31" s="338"/>
      <c r="G31" s="338"/>
      <c r="H31" s="338"/>
      <c r="I31" s="540" t="s">
        <v>1019</v>
      </c>
      <c r="J31" s="540"/>
      <c r="K31" s="338"/>
      <c r="L31" s="80"/>
    </row>
    <row r="32" spans="1:12" ht="15.75">
      <c r="A32" s="538"/>
      <c r="B32" s="14"/>
      <c r="C32" s="515" t="s">
        <v>779</v>
      </c>
      <c r="D32" s="515"/>
      <c r="E32" s="14"/>
      <c r="F32" s="14"/>
      <c r="G32" s="538"/>
      <c r="H32" s="538"/>
      <c r="I32" s="540" t="s">
        <v>756</v>
      </c>
      <c r="J32" s="540"/>
      <c r="K32" s="103"/>
      <c r="L32" s="34"/>
    </row>
    <row r="33" spans="1:11" ht="15.75">
      <c r="A33" s="14"/>
      <c r="B33" s="538"/>
      <c r="C33" s="516" t="s">
        <v>780</v>
      </c>
      <c r="D33" s="516"/>
      <c r="E33" s="538"/>
      <c r="F33" s="538"/>
      <c r="G33" s="538"/>
      <c r="H33" s="538"/>
      <c r="I33" s="492" t="s">
        <v>81</v>
      </c>
      <c r="J33" s="492"/>
      <c r="K33" s="538"/>
    </row>
    <row r="34" spans="1:12" ht="12.75">
      <c r="A34" s="903"/>
      <c r="B34" s="903"/>
      <c r="C34" s="903"/>
      <c r="D34" s="903"/>
      <c r="E34" s="903"/>
      <c r="F34" s="903"/>
      <c r="G34" s="903"/>
      <c r="H34" s="903"/>
      <c r="I34" s="903"/>
      <c r="J34" s="903"/>
      <c r="K34" s="903"/>
      <c r="L34" s="903"/>
    </row>
  </sheetData>
  <sheetProtection/>
  <mergeCells count="11">
    <mergeCell ref="I28:J28"/>
    <mergeCell ref="H10:L10"/>
    <mergeCell ref="I9:L9"/>
    <mergeCell ref="A4:L4"/>
    <mergeCell ref="A3:L3"/>
    <mergeCell ref="A6:L6"/>
    <mergeCell ref="A34:L34"/>
    <mergeCell ref="F8:L8"/>
    <mergeCell ref="A10:A11"/>
    <mergeCell ref="B10:B11"/>
    <mergeCell ref="C10:G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4" r:id="rId1"/>
  <rowBreaks count="1" manualBreakCount="1">
    <brk id="33" max="255" man="1"/>
  </rowBreaks>
</worksheet>
</file>

<file path=xl/worksheets/sheet21.xml><?xml version="1.0" encoding="utf-8"?>
<worksheet xmlns="http://schemas.openxmlformats.org/spreadsheetml/2006/main" xmlns:r="http://schemas.openxmlformats.org/officeDocument/2006/relationships">
  <sheetPr>
    <tabColor theme="3" tint="0.7999799847602844"/>
    <pageSetUpPr fitToPage="1"/>
  </sheetPr>
  <dimension ref="A2:O34"/>
  <sheetViews>
    <sheetView view="pageBreakPreview" zoomScaleSheetLayoutView="100" zoomScalePageLayoutView="0" workbookViewId="0" topLeftCell="A1">
      <selection activeCell="N29" sqref="N29"/>
    </sheetView>
  </sheetViews>
  <sheetFormatPr defaultColWidth="9.140625" defaultRowHeight="12.75"/>
  <cols>
    <col min="1" max="1" width="6.00390625" style="16" customWidth="1"/>
    <col min="2" max="2" width="13.7109375" style="16" customWidth="1"/>
    <col min="3" max="3" width="10.57421875" style="16" customWidth="1"/>
    <col min="4" max="4" width="9.8515625" style="16" customWidth="1"/>
    <col min="5" max="5" width="8.7109375" style="16" customWidth="1"/>
    <col min="6" max="6" width="10.8515625" style="16" customWidth="1"/>
    <col min="7" max="7" width="15.8515625" style="16" customWidth="1"/>
    <col min="8" max="8" width="12.421875" style="16" customWidth="1"/>
    <col min="9" max="9" width="12.140625" style="16" customWidth="1"/>
    <col min="10" max="10" width="9.00390625" style="16" customWidth="1"/>
    <col min="11" max="11" width="12.00390625" style="16" customWidth="1"/>
    <col min="12" max="12" width="13.7109375" style="16" customWidth="1"/>
    <col min="13" max="13" width="9.140625" style="16" hidden="1" customWidth="1"/>
    <col min="14" max="16384" width="9.140625" style="16" customWidth="1"/>
  </cols>
  <sheetData>
    <row r="1" ht="52.5" customHeight="1"/>
    <row r="2" spans="4:13" ht="12.75">
      <c r="D2" s="34"/>
      <c r="E2" s="34"/>
      <c r="F2" s="34"/>
      <c r="G2" s="34"/>
      <c r="H2" s="34"/>
      <c r="I2" s="34"/>
      <c r="J2" s="34"/>
      <c r="K2" s="34"/>
      <c r="L2" s="934" t="s">
        <v>69</v>
      </c>
      <c r="M2" s="934"/>
    </row>
    <row r="3" spans="1:13" ht="15">
      <c r="A3" s="885" t="s">
        <v>0</v>
      </c>
      <c r="B3" s="885"/>
      <c r="C3" s="885"/>
      <c r="D3" s="885"/>
      <c r="E3" s="885"/>
      <c r="F3" s="885"/>
      <c r="G3" s="885"/>
      <c r="H3" s="885"/>
      <c r="I3" s="885"/>
      <c r="J3" s="885"/>
      <c r="K3" s="885"/>
      <c r="L3" s="885"/>
      <c r="M3" s="41"/>
    </row>
    <row r="4" spans="1:13" ht="20.25">
      <c r="A4" s="935" t="s">
        <v>781</v>
      </c>
      <c r="B4" s="935"/>
      <c r="C4" s="935"/>
      <c r="D4" s="935"/>
      <c r="E4" s="935"/>
      <c r="F4" s="935"/>
      <c r="G4" s="935"/>
      <c r="H4" s="935"/>
      <c r="I4" s="935"/>
      <c r="J4" s="935"/>
      <c r="K4" s="935"/>
      <c r="L4" s="935"/>
      <c r="M4" s="40"/>
    </row>
    <row r="5" ht="10.5" customHeight="1"/>
    <row r="6" spans="1:12" ht="19.5" customHeight="1">
      <c r="A6" s="902" t="s">
        <v>812</v>
      </c>
      <c r="B6" s="902"/>
      <c r="C6" s="902"/>
      <c r="D6" s="902"/>
      <c r="E6" s="902"/>
      <c r="F6" s="902"/>
      <c r="G6" s="902"/>
      <c r="H6" s="902"/>
      <c r="I6" s="902"/>
      <c r="J6" s="902"/>
      <c r="K6" s="902"/>
      <c r="L6" s="902"/>
    </row>
    <row r="7" spans="1:12" ht="15" customHeight="1">
      <c r="A7" s="22"/>
      <c r="B7" s="22"/>
      <c r="C7" s="22"/>
      <c r="D7" s="22"/>
      <c r="E7" s="22"/>
      <c r="F7" s="22"/>
      <c r="G7" s="22"/>
      <c r="H7" s="22"/>
      <c r="I7" s="22"/>
      <c r="J7" s="22"/>
      <c r="K7" s="22"/>
      <c r="L7" s="22"/>
    </row>
    <row r="8" spans="1:12" ht="20.25" customHeight="1">
      <c r="A8" s="352" t="s">
        <v>755</v>
      </c>
      <c r="B8" s="352"/>
      <c r="F8" s="933" t="s">
        <v>18</v>
      </c>
      <c r="G8" s="933"/>
      <c r="H8" s="933"/>
      <c r="I8" s="933"/>
      <c r="J8" s="933"/>
      <c r="K8" s="933"/>
      <c r="L8" s="933"/>
    </row>
    <row r="9" spans="1:14" ht="20.25" customHeight="1">
      <c r="A9" s="15"/>
      <c r="F9" s="17"/>
      <c r="G9" s="97"/>
      <c r="H9" s="97"/>
      <c r="I9" s="875" t="s">
        <v>811</v>
      </c>
      <c r="J9" s="875"/>
      <c r="K9" s="875"/>
      <c r="L9" s="875"/>
      <c r="N9" s="21"/>
    </row>
    <row r="10" spans="1:15" s="15" customFormat="1" ht="17.25" customHeight="1">
      <c r="A10" s="817" t="s">
        <v>2</v>
      </c>
      <c r="B10" s="817" t="s">
        <v>3</v>
      </c>
      <c r="C10" s="931" t="s">
        <v>19</v>
      </c>
      <c r="D10" s="932"/>
      <c r="E10" s="932"/>
      <c r="F10" s="932"/>
      <c r="G10" s="932"/>
      <c r="H10" s="817" t="s">
        <v>40</v>
      </c>
      <c r="I10" s="817"/>
      <c r="J10" s="817"/>
      <c r="K10" s="817"/>
      <c r="L10" s="817"/>
      <c r="N10" s="30"/>
      <c r="O10" s="30"/>
    </row>
    <row r="11" spans="1:12" s="15" customFormat="1" ht="77.25" customHeight="1">
      <c r="A11" s="817"/>
      <c r="B11" s="817"/>
      <c r="C11" s="5" t="s">
        <v>818</v>
      </c>
      <c r="D11" s="5" t="s">
        <v>820</v>
      </c>
      <c r="E11" s="5" t="s">
        <v>67</v>
      </c>
      <c r="F11" s="5" t="s">
        <v>68</v>
      </c>
      <c r="G11" s="5" t="s">
        <v>652</v>
      </c>
      <c r="H11" s="5" t="s">
        <v>818</v>
      </c>
      <c r="I11" s="5" t="s">
        <v>820</v>
      </c>
      <c r="J11" s="5" t="s">
        <v>67</v>
      </c>
      <c r="K11" s="5" t="s">
        <v>68</v>
      </c>
      <c r="L11" s="5" t="s">
        <v>653</v>
      </c>
    </row>
    <row r="12" spans="1:12" s="15" customFormat="1" ht="12.75">
      <c r="A12" s="5">
        <v>1</v>
      </c>
      <c r="B12" s="5">
        <v>2</v>
      </c>
      <c r="C12" s="5">
        <v>3</v>
      </c>
      <c r="D12" s="5">
        <v>4</v>
      </c>
      <c r="E12" s="5">
        <v>5</v>
      </c>
      <c r="F12" s="5">
        <v>6</v>
      </c>
      <c r="G12" s="5">
        <v>7</v>
      </c>
      <c r="H12" s="5">
        <v>8</v>
      </c>
      <c r="I12" s="5">
        <v>9</v>
      </c>
      <c r="J12" s="5">
        <v>10</v>
      </c>
      <c r="K12" s="5">
        <v>11</v>
      </c>
      <c r="L12" s="5">
        <v>12</v>
      </c>
    </row>
    <row r="13" spans="1:15" s="257" customFormat="1" ht="12.75">
      <c r="A13" s="389">
        <v>1</v>
      </c>
      <c r="B13" s="261" t="s">
        <v>726</v>
      </c>
      <c r="C13" s="376">
        <v>419.95559379743935</v>
      </c>
      <c r="D13" s="376">
        <v>41.655</v>
      </c>
      <c r="E13" s="376">
        <v>281.697</v>
      </c>
      <c r="F13" s="261">
        <v>273.25100000000003</v>
      </c>
      <c r="G13" s="376">
        <f>D13+E13-F13</f>
        <v>50.10099999999994</v>
      </c>
      <c r="H13" s="580"/>
      <c r="I13" s="483"/>
      <c r="J13" s="483"/>
      <c r="K13" s="565">
        <v>0</v>
      </c>
      <c r="L13" s="261">
        <v>0</v>
      </c>
      <c r="N13" s="391"/>
      <c r="O13" s="391"/>
    </row>
    <row r="14" spans="1:15" s="257" customFormat="1" ht="12.75">
      <c r="A14" s="389">
        <v>2</v>
      </c>
      <c r="B14" s="261" t="s">
        <v>727</v>
      </c>
      <c r="C14" s="376">
        <v>634.054850965573</v>
      </c>
      <c r="D14" s="376">
        <v>163.247</v>
      </c>
      <c r="E14" s="376">
        <f>483.271</f>
        <v>483.271</v>
      </c>
      <c r="F14" s="261">
        <v>632.409</v>
      </c>
      <c r="G14" s="376">
        <f aca="true" t="shared" si="0" ref="G14:G24">D14+E14-F14</f>
        <v>14.109000000000037</v>
      </c>
      <c r="H14" s="580"/>
      <c r="I14" s="483"/>
      <c r="J14" s="483"/>
      <c r="K14" s="565">
        <v>0</v>
      </c>
      <c r="L14" s="261">
        <v>0</v>
      </c>
      <c r="N14" s="391"/>
      <c r="O14" s="391"/>
    </row>
    <row r="15" spans="1:15" s="257" customFormat="1" ht="12.75">
      <c r="A15" s="389">
        <v>3</v>
      </c>
      <c r="B15" s="261" t="s">
        <v>728</v>
      </c>
      <c r="C15" s="376">
        <v>379.1227414207352</v>
      </c>
      <c r="D15" s="376">
        <v>54.037</v>
      </c>
      <c r="E15" s="376">
        <v>239.23199999999997</v>
      </c>
      <c r="F15" s="261">
        <v>236.74027999999998</v>
      </c>
      <c r="G15" s="376">
        <f t="shared" si="0"/>
        <v>56.528719999999964</v>
      </c>
      <c r="H15" s="580"/>
      <c r="I15" s="483"/>
      <c r="J15" s="483"/>
      <c r="K15" s="565">
        <v>0</v>
      </c>
      <c r="L15" s="261">
        <v>0</v>
      </c>
      <c r="N15" s="391"/>
      <c r="O15" s="391"/>
    </row>
    <row r="16" spans="1:15" s="257" customFormat="1" ht="12.75">
      <c r="A16" s="389">
        <v>4</v>
      </c>
      <c r="B16" s="261" t="s">
        <v>729</v>
      </c>
      <c r="C16" s="376">
        <v>1112.882470538488</v>
      </c>
      <c r="D16" s="376">
        <v>58.436</v>
      </c>
      <c r="E16" s="376">
        <f>726.443</f>
        <v>726.443</v>
      </c>
      <c r="F16" s="261">
        <v>680.9622</v>
      </c>
      <c r="G16" s="376">
        <f t="shared" si="0"/>
        <v>103.91679999999997</v>
      </c>
      <c r="H16" s="580"/>
      <c r="I16" s="483"/>
      <c r="J16" s="483"/>
      <c r="K16" s="565">
        <v>0</v>
      </c>
      <c r="L16" s="261">
        <v>0</v>
      </c>
      <c r="N16" s="391"/>
      <c r="O16" s="391"/>
    </row>
    <row r="17" spans="1:15" s="257" customFormat="1" ht="12.75">
      <c r="A17" s="389">
        <v>5</v>
      </c>
      <c r="B17" s="261" t="s">
        <v>730</v>
      </c>
      <c r="C17" s="376">
        <v>81.4885762190973</v>
      </c>
      <c r="D17" s="376">
        <v>15.715</v>
      </c>
      <c r="E17" s="376">
        <v>56.7445</v>
      </c>
      <c r="F17" s="261">
        <v>55.14</v>
      </c>
      <c r="G17" s="376">
        <f t="shared" si="0"/>
        <v>17.319500000000005</v>
      </c>
      <c r="H17" s="580"/>
      <c r="I17" s="483"/>
      <c r="J17" s="483"/>
      <c r="K17" s="565">
        <v>0</v>
      </c>
      <c r="L17" s="261">
        <v>0</v>
      </c>
      <c r="N17" s="391"/>
      <c r="O17" s="391"/>
    </row>
    <row r="18" spans="1:15" s="257" customFormat="1" ht="12.75">
      <c r="A18" s="389">
        <v>6</v>
      </c>
      <c r="B18" s="261" t="s">
        <v>731</v>
      </c>
      <c r="C18" s="376">
        <v>577.2370657985399</v>
      </c>
      <c r="D18" s="376">
        <v>72.24</v>
      </c>
      <c r="E18" s="376">
        <v>413.19</v>
      </c>
      <c r="F18" s="261">
        <v>384.03999999999996</v>
      </c>
      <c r="G18" s="376">
        <f t="shared" si="0"/>
        <v>101.39000000000004</v>
      </c>
      <c r="H18" s="580"/>
      <c r="I18" s="483"/>
      <c r="J18" s="483"/>
      <c r="K18" s="565">
        <v>0</v>
      </c>
      <c r="L18" s="261">
        <v>0</v>
      </c>
      <c r="N18" s="391"/>
      <c r="O18" s="391"/>
    </row>
    <row r="19" spans="1:15" s="257" customFormat="1" ht="12.75">
      <c r="A19" s="389">
        <v>7</v>
      </c>
      <c r="B19" s="261" t="s">
        <v>732</v>
      </c>
      <c r="C19" s="376">
        <v>28.636750116484595</v>
      </c>
      <c r="D19" s="376">
        <v>3.233</v>
      </c>
      <c r="E19" s="376">
        <f>6.998+9.4636</f>
        <v>16.4616</v>
      </c>
      <c r="F19" s="261">
        <v>17.8226</v>
      </c>
      <c r="G19" s="376">
        <f t="shared" si="0"/>
        <v>1.8719999999999999</v>
      </c>
      <c r="H19" s="580"/>
      <c r="I19" s="483"/>
      <c r="J19" s="483"/>
      <c r="K19" s="565">
        <v>0</v>
      </c>
      <c r="L19" s="261">
        <v>0</v>
      </c>
      <c r="N19" s="391"/>
      <c r="O19" s="391"/>
    </row>
    <row r="20" spans="1:15" s="257" customFormat="1" ht="12.75">
      <c r="A20" s="389">
        <v>8</v>
      </c>
      <c r="B20" s="261" t="s">
        <v>733</v>
      </c>
      <c r="C20" s="376">
        <v>1180.597694222729</v>
      </c>
      <c r="D20" s="376">
        <v>92.12</v>
      </c>
      <c r="E20" s="376">
        <f>766.253</f>
        <v>766.253</v>
      </c>
      <c r="F20" s="261">
        <v>750.2460000000001</v>
      </c>
      <c r="G20" s="376">
        <f t="shared" si="0"/>
        <v>108.12699999999995</v>
      </c>
      <c r="H20" s="580"/>
      <c r="I20" s="483"/>
      <c r="J20" s="483"/>
      <c r="K20" s="565">
        <v>0</v>
      </c>
      <c r="L20" s="261">
        <v>0</v>
      </c>
      <c r="N20" s="391"/>
      <c r="O20" s="391"/>
    </row>
    <row r="21" spans="1:15" s="257" customFormat="1" ht="12.75">
      <c r="A21" s="389">
        <v>9</v>
      </c>
      <c r="B21" s="261" t="s">
        <v>734</v>
      </c>
      <c r="C21" s="376">
        <v>859.5399554636219</v>
      </c>
      <c r="D21" s="376">
        <v>5.471</v>
      </c>
      <c r="E21" s="376">
        <v>724.469</v>
      </c>
      <c r="F21" s="261">
        <v>672.6789999999999</v>
      </c>
      <c r="G21" s="376">
        <f t="shared" si="0"/>
        <v>57.261000000000195</v>
      </c>
      <c r="H21" s="580"/>
      <c r="I21" s="483"/>
      <c r="J21" s="483"/>
      <c r="K21" s="565">
        <v>0</v>
      </c>
      <c r="L21" s="261">
        <v>0</v>
      </c>
      <c r="N21" s="391"/>
      <c r="O21" s="391"/>
    </row>
    <row r="22" spans="1:15" s="257" customFormat="1" ht="12.75">
      <c r="A22" s="389">
        <v>10</v>
      </c>
      <c r="B22" s="261" t="s">
        <v>735</v>
      </c>
      <c r="C22" s="376">
        <v>689.9482766140821</v>
      </c>
      <c r="D22" s="376">
        <v>52.151</v>
      </c>
      <c r="E22" s="376">
        <f>403.647+75-0.01</f>
        <v>478.637</v>
      </c>
      <c r="F22" s="261">
        <v>516.643</v>
      </c>
      <c r="G22" s="376">
        <f t="shared" si="0"/>
        <v>14.144999999999982</v>
      </c>
      <c r="H22" s="580"/>
      <c r="I22" s="483"/>
      <c r="J22" s="483"/>
      <c r="K22" s="565">
        <v>0</v>
      </c>
      <c r="L22" s="261">
        <v>0</v>
      </c>
      <c r="N22" s="391"/>
      <c r="O22" s="391"/>
    </row>
    <row r="23" spans="1:15" s="257" customFormat="1" ht="12.75">
      <c r="A23" s="389">
        <v>11</v>
      </c>
      <c r="B23" s="261" t="s">
        <v>736</v>
      </c>
      <c r="C23" s="376">
        <v>618.2686626732782</v>
      </c>
      <c r="D23" s="376">
        <v>30.699</v>
      </c>
      <c r="E23" s="376">
        <f>527.486-75</f>
        <v>452.486</v>
      </c>
      <c r="F23" s="261">
        <v>452.951</v>
      </c>
      <c r="G23" s="376">
        <f t="shared" si="0"/>
        <v>30.23399999999998</v>
      </c>
      <c r="H23" s="580"/>
      <c r="I23" s="483"/>
      <c r="J23" s="483"/>
      <c r="K23" s="565">
        <v>0</v>
      </c>
      <c r="L23" s="261">
        <v>0</v>
      </c>
      <c r="N23" s="391"/>
      <c r="O23" s="391"/>
    </row>
    <row r="24" spans="1:15" s="257" customFormat="1" ht="12.75">
      <c r="A24" s="389">
        <v>12</v>
      </c>
      <c r="B24" s="261" t="s">
        <v>737</v>
      </c>
      <c r="C24" s="376">
        <v>508.5300590071935</v>
      </c>
      <c r="D24" s="376">
        <v>48.407</v>
      </c>
      <c r="E24" s="465">
        <v>334.822</v>
      </c>
      <c r="F24" s="261">
        <v>324.508</v>
      </c>
      <c r="G24" s="376">
        <f t="shared" si="0"/>
        <v>58.721000000000004</v>
      </c>
      <c r="H24" s="580"/>
      <c r="I24" s="483"/>
      <c r="J24" s="483"/>
      <c r="K24" s="565">
        <v>0</v>
      </c>
      <c r="L24" s="261">
        <v>0</v>
      </c>
      <c r="N24" s="391"/>
      <c r="O24" s="391"/>
    </row>
    <row r="25" spans="1:15" ht="12.75">
      <c r="A25" s="29"/>
      <c r="B25" s="29" t="s">
        <v>17</v>
      </c>
      <c r="C25" s="328">
        <f aca="true" t="shared" si="1" ref="C25:M25">SUM(C13:C24)</f>
        <v>7090.262696837263</v>
      </c>
      <c r="D25" s="328">
        <f t="shared" si="1"/>
        <v>637.411</v>
      </c>
      <c r="E25" s="328">
        <f t="shared" si="1"/>
        <v>4973.7061</v>
      </c>
      <c r="F25" s="328">
        <f t="shared" si="1"/>
        <v>4997.39208</v>
      </c>
      <c r="G25" s="328">
        <f t="shared" si="1"/>
        <v>613.7250200000001</v>
      </c>
      <c r="H25" s="328">
        <f t="shared" si="1"/>
        <v>0</v>
      </c>
      <c r="I25" s="328">
        <f t="shared" si="1"/>
        <v>0</v>
      </c>
      <c r="J25" s="328">
        <f t="shared" si="1"/>
        <v>0</v>
      </c>
      <c r="K25" s="328">
        <f t="shared" si="1"/>
        <v>0</v>
      </c>
      <c r="L25" s="328">
        <f t="shared" si="1"/>
        <v>0</v>
      </c>
      <c r="M25" s="689">
        <f t="shared" si="1"/>
        <v>0</v>
      </c>
      <c r="N25" s="406"/>
      <c r="O25" s="406"/>
    </row>
    <row r="26" spans="1:12" s="45" customFormat="1" ht="14.25">
      <c r="A26" s="583" t="s">
        <v>651</v>
      </c>
      <c r="B26" s="50"/>
      <c r="C26" s="50"/>
      <c r="D26" s="50"/>
      <c r="E26" s="50"/>
      <c r="G26" s="50"/>
      <c r="H26" s="50"/>
      <c r="I26" s="584"/>
      <c r="J26" s="50"/>
      <c r="K26" s="50"/>
      <c r="L26" s="50"/>
    </row>
    <row r="27" spans="1:12" ht="15.75" customHeight="1">
      <c r="A27" s="15"/>
      <c r="B27" s="15"/>
      <c r="C27" s="15" t="s">
        <v>11</v>
      </c>
      <c r="D27" s="15"/>
      <c r="E27" s="15" t="s">
        <v>11</v>
      </c>
      <c r="F27" s="15"/>
      <c r="G27" s="15"/>
      <c r="H27" s="15"/>
      <c r="I27" s="15"/>
      <c r="J27" s="15"/>
      <c r="K27" s="15"/>
      <c r="L27" s="15"/>
    </row>
    <row r="28" spans="1:12" ht="15.75" customHeight="1">
      <c r="A28" s="14"/>
      <c r="B28" s="14"/>
      <c r="C28" s="14"/>
      <c r="D28" s="14"/>
      <c r="E28" s="14"/>
      <c r="F28" s="14"/>
      <c r="G28" s="14"/>
      <c r="H28" s="14"/>
      <c r="I28" s="881" t="s">
        <v>777</v>
      </c>
      <c r="J28" s="881"/>
      <c r="K28" s="14"/>
      <c r="L28" s="14"/>
    </row>
    <row r="29" spans="1:12" ht="14.25" customHeight="1">
      <c r="A29" s="338"/>
      <c r="B29" s="338"/>
      <c r="C29" s="338"/>
      <c r="D29" s="338"/>
      <c r="E29" s="338"/>
      <c r="F29" s="338"/>
      <c r="G29" s="338"/>
      <c r="H29" s="338" t="s">
        <v>11</v>
      </c>
      <c r="I29" s="338"/>
      <c r="J29" s="338"/>
      <c r="K29" s="338"/>
      <c r="L29" s="338"/>
    </row>
    <row r="30" spans="1:12" ht="16.5" thickBot="1">
      <c r="A30" s="14" t="s">
        <v>20</v>
      </c>
      <c r="B30" s="582"/>
      <c r="C30" s="338"/>
      <c r="D30" s="338"/>
      <c r="E30" s="338"/>
      <c r="F30" s="338"/>
      <c r="G30" s="338"/>
      <c r="H30" s="338"/>
      <c r="I30" s="539"/>
      <c r="J30" s="539"/>
      <c r="K30" s="338"/>
      <c r="L30" s="338"/>
    </row>
    <row r="31" spans="1:12" ht="15.75">
      <c r="A31" s="338"/>
      <c r="B31" s="338"/>
      <c r="C31" s="514" t="s">
        <v>778</v>
      </c>
      <c r="D31" s="428"/>
      <c r="E31" s="338"/>
      <c r="F31" s="338"/>
      <c r="G31" s="338"/>
      <c r="H31" s="338"/>
      <c r="I31" s="540" t="s">
        <v>1019</v>
      </c>
      <c r="J31" s="540"/>
      <c r="K31" s="338"/>
      <c r="L31" s="338"/>
    </row>
    <row r="32" spans="1:13" ht="15.75">
      <c r="A32" s="538"/>
      <c r="B32" s="14"/>
      <c r="C32" s="515" t="s">
        <v>779</v>
      </c>
      <c r="D32" s="429"/>
      <c r="E32" s="14"/>
      <c r="F32" s="14"/>
      <c r="G32" s="538"/>
      <c r="H32" s="538"/>
      <c r="I32" s="540" t="s">
        <v>756</v>
      </c>
      <c r="J32" s="540"/>
      <c r="K32" s="103"/>
      <c r="L32" s="103"/>
      <c r="M32" s="34"/>
    </row>
    <row r="33" spans="1:12" ht="15.75">
      <c r="A33" s="14"/>
      <c r="B33" s="538"/>
      <c r="C33" s="516" t="s">
        <v>780</v>
      </c>
      <c r="D33" s="430"/>
      <c r="E33" s="538"/>
      <c r="F33" s="538"/>
      <c r="G33" s="538"/>
      <c r="H33" s="538"/>
      <c r="I33" s="492" t="s">
        <v>81</v>
      </c>
      <c r="J33" s="492"/>
      <c r="K33" s="538"/>
      <c r="L33" s="538"/>
    </row>
    <row r="34" spans="1:12" ht="12.75">
      <c r="A34" s="903"/>
      <c r="B34" s="903"/>
      <c r="C34" s="903"/>
      <c r="D34" s="903"/>
      <c r="E34" s="903"/>
      <c r="F34" s="903"/>
      <c r="G34" s="903"/>
      <c r="H34" s="903"/>
      <c r="I34" s="903"/>
      <c r="J34" s="903"/>
      <c r="K34" s="903"/>
      <c r="L34" s="903"/>
    </row>
  </sheetData>
  <sheetProtection/>
  <mergeCells count="12">
    <mergeCell ref="F8:L8"/>
    <mergeCell ref="L2:M2"/>
    <mergeCell ref="A3:L3"/>
    <mergeCell ref="A4:L4"/>
    <mergeCell ref="A6:L6"/>
    <mergeCell ref="I9:L9"/>
    <mergeCell ref="A34:L34"/>
    <mergeCell ref="A10:A11"/>
    <mergeCell ref="B10:B11"/>
    <mergeCell ref="C10:G10"/>
    <mergeCell ref="H10:L10"/>
    <mergeCell ref="I28:J2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9" r:id="rId1"/>
  <rowBreaks count="1" manualBreakCount="1">
    <brk id="33" max="255" man="1"/>
  </rowBreaks>
</worksheet>
</file>

<file path=xl/worksheets/sheet22.xml><?xml version="1.0" encoding="utf-8"?>
<worksheet xmlns="http://schemas.openxmlformats.org/spreadsheetml/2006/main" xmlns:r="http://schemas.openxmlformats.org/officeDocument/2006/relationships">
  <sheetPr>
    <tabColor theme="3" tint="0.7999799847602844"/>
    <pageSetUpPr fitToPage="1"/>
  </sheetPr>
  <dimension ref="A2:AN38"/>
  <sheetViews>
    <sheetView view="pageBreakPreview" zoomScale="90" zoomScaleSheetLayoutView="90" zoomScalePageLayoutView="0" workbookViewId="0" topLeftCell="A16">
      <selection activeCell="H31" sqref="H31"/>
    </sheetView>
  </sheetViews>
  <sheetFormatPr defaultColWidth="9.140625" defaultRowHeight="12.75"/>
  <cols>
    <col min="1" max="1" width="6.57421875" style="133" customWidth="1"/>
    <col min="2" max="2" width="12.421875" style="133" customWidth="1"/>
    <col min="3" max="3" width="13.00390625" style="133" customWidth="1"/>
    <col min="4" max="4" width="12.00390625" style="133" customWidth="1"/>
    <col min="5" max="5" width="12.421875" style="133" customWidth="1"/>
    <col min="6" max="6" width="12.7109375" style="133" customWidth="1"/>
    <col min="7" max="7" width="13.140625" style="133" customWidth="1"/>
    <col min="8" max="8" width="12.7109375" style="133" customWidth="1"/>
    <col min="9" max="9" width="12.140625" style="133" customWidth="1"/>
    <col min="10" max="10" width="12.140625" style="254" customWidth="1"/>
    <col min="11" max="11" width="16.57421875" style="133" customWidth="1"/>
    <col min="12" max="12" width="13.140625" style="133" customWidth="1"/>
    <col min="13" max="13" width="23.28125" style="133" customWidth="1"/>
    <col min="14" max="16384" width="9.140625" style="133" customWidth="1"/>
  </cols>
  <sheetData>
    <row r="1" ht="53.25" customHeight="1"/>
    <row r="2" spans="11:13" ht="12.75">
      <c r="K2" s="762" t="s">
        <v>199</v>
      </c>
      <c r="L2" s="762"/>
      <c r="M2" s="762"/>
    </row>
    <row r="3" ht="12.75" customHeight="1"/>
    <row r="4" spans="2:11" ht="15.75">
      <c r="B4" s="936" t="s">
        <v>0</v>
      </c>
      <c r="C4" s="936"/>
      <c r="D4" s="936"/>
      <c r="E4" s="936"/>
      <c r="F4" s="936"/>
      <c r="G4" s="936"/>
      <c r="H4" s="936"/>
      <c r="I4" s="936"/>
      <c r="J4" s="936"/>
      <c r="K4" s="936"/>
    </row>
    <row r="5" spans="2:11" ht="20.25">
      <c r="B5" s="937" t="s">
        <v>781</v>
      </c>
      <c r="C5" s="937"/>
      <c r="D5" s="937"/>
      <c r="E5" s="937"/>
      <c r="F5" s="937"/>
      <c r="G5" s="937"/>
      <c r="H5" s="937"/>
      <c r="I5" s="937"/>
      <c r="J5" s="937"/>
      <c r="K5" s="937"/>
    </row>
    <row r="6" ht="10.5" customHeight="1"/>
    <row r="7" spans="1:11" ht="15.75">
      <c r="A7" s="242" t="s">
        <v>813</v>
      </c>
      <c r="B7" s="242"/>
      <c r="C7" s="242"/>
      <c r="D7" s="242"/>
      <c r="E7" s="242"/>
      <c r="F7" s="242"/>
      <c r="G7" s="242"/>
      <c r="H7" s="242"/>
      <c r="I7" s="242"/>
      <c r="J7" s="255"/>
      <c r="K7" s="242"/>
    </row>
    <row r="8" spans="2:13" ht="15.75">
      <c r="B8" s="134"/>
      <c r="C8" s="134"/>
      <c r="D8" s="134"/>
      <c r="E8" s="134"/>
      <c r="F8" s="134"/>
      <c r="G8" s="134"/>
      <c r="H8" s="134"/>
      <c r="L8" s="942" t="s">
        <v>180</v>
      </c>
      <c r="M8" s="942"/>
    </row>
    <row r="9" spans="1:13" ht="15.75">
      <c r="A9" s="352" t="s">
        <v>755</v>
      </c>
      <c r="B9" s="352"/>
      <c r="C9" s="16"/>
      <c r="D9" s="134"/>
      <c r="E9" s="134"/>
      <c r="F9" s="134"/>
      <c r="G9" s="875" t="s">
        <v>814</v>
      </c>
      <c r="H9" s="875"/>
      <c r="I9" s="875"/>
      <c r="J9" s="875"/>
      <c r="K9" s="875"/>
      <c r="L9" s="875"/>
      <c r="M9" s="875"/>
    </row>
    <row r="10" spans="1:13" ht="12.75">
      <c r="A10" s="943" t="s">
        <v>22</v>
      </c>
      <c r="B10" s="946" t="s">
        <v>3</v>
      </c>
      <c r="C10" s="938" t="s">
        <v>824</v>
      </c>
      <c r="D10" s="938" t="s">
        <v>820</v>
      </c>
      <c r="E10" s="938" t="s">
        <v>213</v>
      </c>
      <c r="F10" s="938" t="s">
        <v>212</v>
      </c>
      <c r="G10" s="938"/>
      <c r="H10" s="938" t="s">
        <v>177</v>
      </c>
      <c r="I10" s="938"/>
      <c r="J10" s="939" t="s">
        <v>423</v>
      </c>
      <c r="K10" s="938" t="s">
        <v>179</v>
      </c>
      <c r="L10" s="938" t="s">
        <v>400</v>
      </c>
      <c r="M10" s="938" t="s">
        <v>227</v>
      </c>
    </row>
    <row r="11" spans="1:13" ht="12.75">
      <c r="A11" s="944"/>
      <c r="B11" s="946"/>
      <c r="C11" s="938"/>
      <c r="D11" s="938"/>
      <c r="E11" s="938"/>
      <c r="F11" s="938"/>
      <c r="G11" s="938"/>
      <c r="H11" s="938"/>
      <c r="I11" s="938"/>
      <c r="J11" s="940"/>
      <c r="K11" s="938"/>
      <c r="L11" s="938"/>
      <c r="M11" s="938"/>
    </row>
    <row r="12" spans="1:13" ht="39" customHeight="1">
      <c r="A12" s="945"/>
      <c r="B12" s="946"/>
      <c r="C12" s="938"/>
      <c r="D12" s="938"/>
      <c r="E12" s="938"/>
      <c r="F12" s="135" t="s">
        <v>178</v>
      </c>
      <c r="G12" s="135" t="s">
        <v>228</v>
      </c>
      <c r="H12" s="135" t="s">
        <v>178</v>
      </c>
      <c r="I12" s="135" t="s">
        <v>228</v>
      </c>
      <c r="J12" s="941"/>
      <c r="K12" s="938"/>
      <c r="L12" s="938"/>
      <c r="M12" s="938"/>
    </row>
    <row r="13" spans="1:13" ht="12.75">
      <c r="A13" s="139">
        <v>1</v>
      </c>
      <c r="B13" s="139">
        <v>2</v>
      </c>
      <c r="C13" s="139">
        <v>3</v>
      </c>
      <c r="D13" s="139">
        <v>4</v>
      </c>
      <c r="E13" s="139">
        <v>5</v>
      </c>
      <c r="F13" s="139">
        <v>6</v>
      </c>
      <c r="G13" s="139">
        <v>7</v>
      </c>
      <c r="H13" s="139">
        <v>8</v>
      </c>
      <c r="I13" s="139">
        <v>9</v>
      </c>
      <c r="J13" s="256"/>
      <c r="K13" s="139">
        <v>10</v>
      </c>
      <c r="L13" s="158">
        <v>11</v>
      </c>
      <c r="M13" s="158">
        <v>12</v>
      </c>
    </row>
    <row r="14" spans="1:15" s="254" customFormat="1" ht="15">
      <c r="A14" s="389">
        <v>1</v>
      </c>
      <c r="B14" s="261" t="s">
        <v>726</v>
      </c>
      <c r="C14" s="585">
        <v>22.2717</v>
      </c>
      <c r="D14" s="585">
        <v>0</v>
      </c>
      <c r="E14" s="585">
        <v>11.0235</v>
      </c>
      <c r="F14" s="585">
        <v>550.5219999999999</v>
      </c>
      <c r="G14" s="585">
        <v>16.51566</v>
      </c>
      <c r="H14" s="585">
        <v>362.274</v>
      </c>
      <c r="I14" s="585">
        <v>10.86822</v>
      </c>
      <c r="J14" s="586" t="s">
        <v>739</v>
      </c>
      <c r="K14" s="585">
        <f>D14+E14-I14</f>
        <v>0.15527999999999942</v>
      </c>
      <c r="L14" s="585">
        <v>0</v>
      </c>
      <c r="M14" s="585">
        <v>0</v>
      </c>
      <c r="N14" s="690"/>
      <c r="O14" s="690"/>
    </row>
    <row r="15" spans="1:15" s="254" customFormat="1" ht="15">
      <c r="A15" s="389">
        <v>2</v>
      </c>
      <c r="B15" s="261" t="s">
        <v>727</v>
      </c>
      <c r="C15" s="585">
        <v>36.5536</v>
      </c>
      <c r="D15" s="585">
        <v>0</v>
      </c>
      <c r="E15" s="585">
        <v>27.8334</v>
      </c>
      <c r="F15" s="585">
        <v>937.706</v>
      </c>
      <c r="G15" s="585">
        <v>28.13118</v>
      </c>
      <c r="H15" s="585">
        <v>914.7080000000001</v>
      </c>
      <c r="I15" s="585">
        <v>27.44124</v>
      </c>
      <c r="J15" s="586" t="s">
        <v>739</v>
      </c>
      <c r="K15" s="585">
        <f aca="true" t="shared" si="0" ref="K15:K25">D15+E15-I15</f>
        <v>0.3921600000000005</v>
      </c>
      <c r="L15" s="585">
        <v>0</v>
      </c>
      <c r="M15" s="585">
        <v>0</v>
      </c>
      <c r="N15" s="690"/>
      <c r="O15" s="690"/>
    </row>
    <row r="16" spans="1:15" s="254" customFormat="1" ht="15">
      <c r="A16" s="389">
        <v>3</v>
      </c>
      <c r="B16" s="261" t="s">
        <v>728</v>
      </c>
      <c r="C16" s="585">
        <v>19.5836</v>
      </c>
      <c r="D16" s="585">
        <v>0</v>
      </c>
      <c r="E16" s="585">
        <v>14.5623</v>
      </c>
      <c r="F16" s="585">
        <v>478.57099999999997</v>
      </c>
      <c r="G16" s="585">
        <v>14.35713</v>
      </c>
      <c r="H16" s="585">
        <v>478.57099999999997</v>
      </c>
      <c r="I16" s="585">
        <v>14.35713</v>
      </c>
      <c r="J16" s="586" t="s">
        <v>739</v>
      </c>
      <c r="K16" s="585">
        <f t="shared" si="0"/>
        <v>0.20517000000000074</v>
      </c>
      <c r="L16" s="585">
        <v>0</v>
      </c>
      <c r="M16" s="585">
        <v>0</v>
      </c>
      <c r="N16" s="690"/>
      <c r="O16" s="690"/>
    </row>
    <row r="17" spans="1:15" s="254" customFormat="1" ht="15">
      <c r="A17" s="389">
        <v>4</v>
      </c>
      <c r="B17" s="261" t="s">
        <v>729</v>
      </c>
      <c r="C17" s="585">
        <v>55.6065</v>
      </c>
      <c r="D17" s="585">
        <v>0</v>
      </c>
      <c r="E17" s="585">
        <v>37.2877</v>
      </c>
      <c r="F17" s="585">
        <v>1376.853</v>
      </c>
      <c r="G17" s="585">
        <v>41.30559</v>
      </c>
      <c r="H17" s="585">
        <v>1225.409</v>
      </c>
      <c r="I17" s="585">
        <v>36.76227</v>
      </c>
      <c r="J17" s="586" t="s">
        <v>739</v>
      </c>
      <c r="K17" s="585">
        <f t="shared" si="0"/>
        <v>0.5254300000000001</v>
      </c>
      <c r="L17" s="585">
        <v>0</v>
      </c>
      <c r="M17" s="585">
        <v>0</v>
      </c>
      <c r="N17" s="690"/>
      <c r="O17" s="690"/>
    </row>
    <row r="18" spans="1:15" s="254" customFormat="1" ht="15">
      <c r="A18" s="389">
        <v>5</v>
      </c>
      <c r="B18" s="261" t="s">
        <v>730</v>
      </c>
      <c r="C18" s="585">
        <v>4.2147</v>
      </c>
      <c r="D18" s="585">
        <v>0</v>
      </c>
      <c r="E18" s="585">
        <v>2.7352</v>
      </c>
      <c r="F18" s="585">
        <v>122.9505</v>
      </c>
      <c r="G18" s="585">
        <v>3.87882</v>
      </c>
      <c r="H18" s="585">
        <v>83.5475</v>
      </c>
      <c r="I18" s="585">
        <v>2.69673</v>
      </c>
      <c r="J18" s="586" t="s">
        <v>739</v>
      </c>
      <c r="K18" s="585">
        <f t="shared" si="0"/>
        <v>0.03846999999999978</v>
      </c>
      <c r="L18" s="585">
        <v>0</v>
      </c>
      <c r="M18" s="585">
        <v>0</v>
      </c>
      <c r="N18" s="690"/>
      <c r="O18" s="690"/>
    </row>
    <row r="19" spans="1:15" s="587" customFormat="1" ht="15">
      <c r="A19" s="389">
        <v>6</v>
      </c>
      <c r="B19" s="261" t="s">
        <v>731</v>
      </c>
      <c r="C19" s="585">
        <v>30.1316</v>
      </c>
      <c r="D19" s="585">
        <v>0</v>
      </c>
      <c r="E19" s="585">
        <v>18.5105</v>
      </c>
      <c r="F19" s="585">
        <v>817.062</v>
      </c>
      <c r="G19" s="585">
        <v>24.51186</v>
      </c>
      <c r="H19" s="585">
        <v>608.324</v>
      </c>
      <c r="I19" s="585">
        <v>18.24972</v>
      </c>
      <c r="J19" s="586" t="s">
        <v>739</v>
      </c>
      <c r="K19" s="585">
        <f t="shared" si="0"/>
        <v>0.26078000000000046</v>
      </c>
      <c r="L19" s="585">
        <v>0</v>
      </c>
      <c r="M19" s="585">
        <v>0</v>
      </c>
      <c r="N19" s="691"/>
      <c r="O19" s="690"/>
    </row>
    <row r="20" spans="1:15" s="587" customFormat="1" ht="15">
      <c r="A20" s="389">
        <v>7</v>
      </c>
      <c r="B20" s="688" t="s">
        <v>732</v>
      </c>
      <c r="C20" s="585">
        <v>1.6241</v>
      </c>
      <c r="D20" s="585">
        <v>0</v>
      </c>
      <c r="E20" s="585">
        <v>0.6401</v>
      </c>
      <c r="F20" s="585">
        <f>15.382+19.67</f>
        <v>35.052</v>
      </c>
      <c r="G20" s="585">
        <f>0.27117+0.59</f>
        <v>0.86117</v>
      </c>
      <c r="H20" s="585">
        <f>15.38+11.87</f>
        <v>27.25</v>
      </c>
      <c r="I20" s="585">
        <f>0.27117+0.36</f>
        <v>0.63117</v>
      </c>
      <c r="J20" s="586" t="s">
        <v>739</v>
      </c>
      <c r="K20" s="585">
        <f t="shared" si="0"/>
        <v>0.008929999999999993</v>
      </c>
      <c r="L20" s="585">
        <v>0</v>
      </c>
      <c r="M20" s="585">
        <v>0</v>
      </c>
      <c r="N20" s="691"/>
      <c r="O20" s="690"/>
    </row>
    <row r="21" spans="1:15" s="254" customFormat="1" ht="15.75" customHeight="1">
      <c r="A21" s="389">
        <v>8</v>
      </c>
      <c r="B21" s="261" t="s">
        <v>733</v>
      </c>
      <c r="C21" s="585">
        <v>57.8944</v>
      </c>
      <c r="D21" s="585">
        <v>0</v>
      </c>
      <c r="E21" s="585">
        <v>31.4331</v>
      </c>
      <c r="F21" s="585">
        <v>1445.4859999999999</v>
      </c>
      <c r="G21" s="585">
        <v>43.36458</v>
      </c>
      <c r="H21" s="585">
        <v>1033.0059999999999</v>
      </c>
      <c r="I21" s="585">
        <v>30.99018</v>
      </c>
      <c r="J21" s="586" t="s">
        <v>739</v>
      </c>
      <c r="K21" s="585">
        <f t="shared" si="0"/>
        <v>0.44292000000000087</v>
      </c>
      <c r="L21" s="585">
        <v>0</v>
      </c>
      <c r="M21" s="585">
        <v>0</v>
      </c>
      <c r="N21" s="690"/>
      <c r="O21" s="690"/>
    </row>
    <row r="22" spans="1:15" s="254" customFormat="1" ht="15.75" customHeight="1">
      <c r="A22" s="389">
        <v>9</v>
      </c>
      <c r="B22" s="261" t="s">
        <v>734</v>
      </c>
      <c r="C22" s="585">
        <v>50.1808</v>
      </c>
      <c r="D22" s="585">
        <v>0</v>
      </c>
      <c r="E22" s="585">
        <v>30.5781</v>
      </c>
      <c r="F22" s="585">
        <v>1413.847</v>
      </c>
      <c r="G22" s="585">
        <v>41.89623</v>
      </c>
      <c r="H22" s="585">
        <v>1022.214</v>
      </c>
      <c r="I22" s="585">
        <v>30.14724</v>
      </c>
      <c r="J22" s="586" t="s">
        <v>739</v>
      </c>
      <c r="K22" s="585">
        <f t="shared" si="0"/>
        <v>0.43085999999999913</v>
      </c>
      <c r="L22" s="585">
        <v>0</v>
      </c>
      <c r="M22" s="585">
        <v>0</v>
      </c>
      <c r="N22" s="690"/>
      <c r="O22" s="690"/>
    </row>
    <row r="23" spans="1:15" s="254" customFormat="1" ht="15.75" customHeight="1">
      <c r="A23" s="389">
        <v>10</v>
      </c>
      <c r="B23" s="261" t="s">
        <v>735</v>
      </c>
      <c r="C23" s="585">
        <v>41.6794</v>
      </c>
      <c r="D23" s="585">
        <v>4.2339</v>
      </c>
      <c r="E23" s="585">
        <v>12.74</v>
      </c>
      <c r="F23" s="585">
        <v>853.819</v>
      </c>
      <c r="G23" s="585">
        <v>25.61457</v>
      </c>
      <c r="H23" s="585">
        <v>557.726</v>
      </c>
      <c r="I23" s="585">
        <v>16.73178</v>
      </c>
      <c r="J23" s="586" t="s">
        <v>739</v>
      </c>
      <c r="K23" s="585">
        <f t="shared" si="0"/>
        <v>0.2421199999999999</v>
      </c>
      <c r="L23" s="585">
        <v>0</v>
      </c>
      <c r="M23" s="585">
        <v>0</v>
      </c>
      <c r="N23" s="690"/>
      <c r="O23" s="690"/>
    </row>
    <row r="24" spans="1:15" s="254" customFormat="1" ht="15.75" customHeight="1">
      <c r="A24" s="389">
        <v>11</v>
      </c>
      <c r="B24" s="261" t="s">
        <v>736</v>
      </c>
      <c r="C24" s="585">
        <v>34.773</v>
      </c>
      <c r="D24" s="585">
        <v>0</v>
      </c>
      <c r="E24" s="585">
        <v>22.3876</v>
      </c>
      <c r="F24" s="585">
        <v>1075.799</v>
      </c>
      <c r="G24" s="585">
        <v>32.79315</v>
      </c>
      <c r="H24" s="585">
        <v>718.433</v>
      </c>
      <c r="I24" s="585">
        <v>22.07217</v>
      </c>
      <c r="J24" s="694" t="s">
        <v>739</v>
      </c>
      <c r="K24" s="585">
        <f t="shared" si="0"/>
        <v>0.3154299999999992</v>
      </c>
      <c r="L24" s="585">
        <v>0</v>
      </c>
      <c r="M24" s="585">
        <v>0</v>
      </c>
      <c r="N24" s="690"/>
      <c r="O24" s="690"/>
    </row>
    <row r="25" spans="1:40" s="254" customFormat="1" ht="15.75" customHeight="1">
      <c r="A25" s="588">
        <v>12</v>
      </c>
      <c r="B25" s="377" t="s">
        <v>737</v>
      </c>
      <c r="C25" s="585">
        <v>28.6458</v>
      </c>
      <c r="D25" s="585">
        <v>1.3</v>
      </c>
      <c r="E25" s="585">
        <v>14.63</v>
      </c>
      <c r="F25" s="589">
        <v>693.6569999999999</v>
      </c>
      <c r="G25" s="589">
        <v>20.80971</v>
      </c>
      <c r="H25" s="589">
        <v>523.5509999999999</v>
      </c>
      <c r="I25" s="589">
        <v>15.70653</v>
      </c>
      <c r="J25" s="694" t="s">
        <v>739</v>
      </c>
      <c r="K25" s="585">
        <f t="shared" si="0"/>
        <v>0.22347000000000072</v>
      </c>
      <c r="L25" s="585">
        <v>0</v>
      </c>
      <c r="M25" s="585">
        <v>0</v>
      </c>
      <c r="N25" s="692"/>
      <c r="O25" s="690"/>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row>
    <row r="26" spans="1:40" s="592" customFormat="1" ht="15.75" customHeight="1">
      <c r="A26" s="321"/>
      <c r="B26" s="321" t="s">
        <v>17</v>
      </c>
      <c r="C26" s="589">
        <f aca="true" t="shared" si="1" ref="C26:I26">SUM(C14:C25)</f>
        <v>383.1592</v>
      </c>
      <c r="D26" s="589">
        <f t="shared" si="1"/>
        <v>5.5339</v>
      </c>
      <c r="E26" s="589">
        <f t="shared" si="1"/>
        <v>224.36150000000004</v>
      </c>
      <c r="F26" s="589">
        <f t="shared" si="1"/>
        <v>9801.324499999999</v>
      </c>
      <c r="G26" s="589">
        <f t="shared" si="1"/>
        <v>294.03964999999994</v>
      </c>
      <c r="H26" s="589">
        <f t="shared" si="1"/>
        <v>7555.013499999999</v>
      </c>
      <c r="I26" s="589">
        <f t="shared" si="1"/>
        <v>226.65438</v>
      </c>
      <c r="J26" s="590" t="s">
        <v>739</v>
      </c>
      <c r="K26" s="589">
        <f>SUM(K14:K25)</f>
        <v>3.2410200000000007</v>
      </c>
      <c r="L26" s="589">
        <f>SUM(L14:L25)</f>
        <v>0</v>
      </c>
      <c r="M26" s="589">
        <f>SUM(M14:M25)</f>
        <v>0</v>
      </c>
      <c r="N26" s="693"/>
      <c r="O26" s="693"/>
      <c r="P26" s="591"/>
      <c r="Q26" s="591"/>
      <c r="R26" s="591"/>
      <c r="S26" s="591"/>
      <c r="T26" s="591"/>
      <c r="U26" s="591"/>
      <c r="V26" s="591"/>
      <c r="W26" s="591"/>
      <c r="X26" s="591"/>
      <c r="Y26" s="591"/>
      <c r="Z26" s="591"/>
      <c r="AA26" s="591"/>
      <c r="AB26" s="591"/>
      <c r="AC26" s="591"/>
      <c r="AD26" s="591"/>
      <c r="AE26" s="591"/>
      <c r="AF26" s="591"/>
      <c r="AG26" s="591"/>
      <c r="AH26" s="591"/>
      <c r="AI26" s="591"/>
      <c r="AJ26" s="591"/>
      <c r="AK26" s="591"/>
      <c r="AL26" s="591"/>
      <c r="AM26" s="591"/>
      <c r="AN26" s="591"/>
    </row>
    <row r="27" spans="9:40" ht="12.75">
      <c r="I27" s="447"/>
      <c r="J27" s="447"/>
      <c r="K27" s="447"/>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row>
    <row r="28" spans="1:40" ht="19.5" customHeight="1">
      <c r="A28" s="701" t="s">
        <v>757</v>
      </c>
      <c r="B28" s="206" t="s">
        <v>1022</v>
      </c>
      <c r="C28" s="701"/>
      <c r="D28" s="701"/>
      <c r="E28" s="701"/>
      <c r="F28" s="701"/>
      <c r="G28" s="701"/>
      <c r="H28" s="701"/>
      <c r="I28" s="701"/>
      <c r="J28" s="701"/>
      <c r="K28" s="698"/>
      <c r="L28" s="699"/>
      <c r="M28" s="700"/>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row>
    <row r="29" spans="1:40" ht="19.5" customHeight="1">
      <c r="A29" s="702"/>
      <c r="B29" s="201"/>
      <c r="C29" s="702"/>
      <c r="D29" s="702"/>
      <c r="E29" s="702"/>
      <c r="F29" s="702"/>
      <c r="G29" s="702"/>
      <c r="H29" s="702"/>
      <c r="I29" s="702"/>
      <c r="J29" s="702"/>
      <c r="K29" s="702"/>
      <c r="L29" s="702"/>
      <c r="M29" s="702"/>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row>
    <row r="30" spans="1:40" ht="19.5" customHeight="1">
      <c r="A30" s="702"/>
      <c r="B30" s="201"/>
      <c r="C30" s="702"/>
      <c r="D30" s="702"/>
      <c r="E30" s="702"/>
      <c r="F30" s="702"/>
      <c r="G30" s="702"/>
      <c r="H30" s="702"/>
      <c r="I30" s="702"/>
      <c r="J30" s="702"/>
      <c r="K30" s="702"/>
      <c r="L30" s="702"/>
      <c r="M30" s="702"/>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row>
    <row r="31" spans="1:13" ht="12.75" customHeight="1">
      <c r="A31" s="354"/>
      <c r="B31" s="354"/>
      <c r="C31" s="354"/>
      <c r="D31" s="354"/>
      <c r="E31" s="354"/>
      <c r="F31" s="354"/>
      <c r="G31" s="354"/>
      <c r="H31" s="354"/>
      <c r="I31" s="354"/>
      <c r="J31" s="354"/>
      <c r="K31" s="354"/>
      <c r="L31" s="354"/>
      <c r="M31" s="354"/>
    </row>
    <row r="32" spans="1:11" ht="15.75" customHeight="1">
      <c r="A32" s="198"/>
      <c r="B32" s="198"/>
      <c r="C32" s="198"/>
      <c r="D32" s="198"/>
      <c r="E32" s="595"/>
      <c r="F32" s="198"/>
      <c r="G32" s="198"/>
      <c r="H32" s="198"/>
      <c r="I32" s="596"/>
      <c r="J32" s="881" t="s">
        <v>777</v>
      </c>
      <c r="K32" s="881"/>
    </row>
    <row r="33" spans="1:13" ht="15.75" customHeight="1">
      <c r="A33" s="338"/>
      <c r="B33" s="338"/>
      <c r="C33" s="338"/>
      <c r="D33" s="593"/>
      <c r="E33" s="338"/>
      <c r="F33" s="338"/>
      <c r="G33" s="338"/>
      <c r="H33" s="338"/>
      <c r="I33" s="338"/>
      <c r="J33" s="338"/>
      <c r="K33" s="338"/>
      <c r="L33" s="80"/>
      <c r="M33" s="80"/>
    </row>
    <row r="34" spans="1:13" ht="15.75" customHeight="1" thickBot="1">
      <c r="A34" s="14" t="s">
        <v>20</v>
      </c>
      <c r="B34" s="582"/>
      <c r="C34" s="338"/>
      <c r="D34" s="338"/>
      <c r="E34" s="338"/>
      <c r="F34" s="338"/>
      <c r="G34" s="338"/>
      <c r="H34" s="338"/>
      <c r="I34" s="338"/>
      <c r="J34" s="539"/>
      <c r="K34" s="539"/>
      <c r="L34" s="80"/>
      <c r="M34" s="80"/>
    </row>
    <row r="35" spans="1:13" ht="15" customHeight="1">
      <c r="A35" s="338"/>
      <c r="B35" s="338"/>
      <c r="C35" s="338"/>
      <c r="D35" s="514" t="s">
        <v>778</v>
      </c>
      <c r="E35" s="338"/>
      <c r="F35" s="338"/>
      <c r="G35" s="338"/>
      <c r="H35" s="338"/>
      <c r="I35" s="594"/>
      <c r="J35" s="540" t="s">
        <v>1019</v>
      </c>
      <c r="K35" s="540"/>
      <c r="L35" s="80"/>
      <c r="M35" s="80"/>
    </row>
    <row r="36" spans="1:13" ht="15.75">
      <c r="A36" s="198"/>
      <c r="B36" s="14"/>
      <c r="C36" s="14"/>
      <c r="D36" s="515" t="s">
        <v>779</v>
      </c>
      <c r="E36" s="428"/>
      <c r="F36" s="14"/>
      <c r="G36" s="14"/>
      <c r="H36" s="14"/>
      <c r="I36" s="561"/>
      <c r="J36" s="540" t="s">
        <v>756</v>
      </c>
      <c r="K36" s="540"/>
      <c r="L36" s="34"/>
      <c r="M36" s="34"/>
    </row>
    <row r="37" spans="1:13" ht="15.75">
      <c r="A37" s="14"/>
      <c r="B37" s="14"/>
      <c r="C37" s="14"/>
      <c r="D37" s="516" t="s">
        <v>780</v>
      </c>
      <c r="E37" s="429"/>
      <c r="F37" s="14"/>
      <c r="G37" s="14"/>
      <c r="H37" s="14"/>
      <c r="I37" s="561"/>
      <c r="J37" s="492" t="s">
        <v>81</v>
      </c>
      <c r="K37" s="492"/>
      <c r="L37" s="16"/>
      <c r="M37" s="16"/>
    </row>
    <row r="38" spans="5:11" ht="15.75">
      <c r="E38" s="430"/>
      <c r="I38" s="354"/>
      <c r="J38" s="355"/>
      <c r="K38" s="354"/>
    </row>
  </sheetData>
  <sheetProtection/>
  <mergeCells count="17">
    <mergeCell ref="K10:K12"/>
    <mergeCell ref="D10:D12"/>
    <mergeCell ref="E10:E12"/>
    <mergeCell ref="A10:A12"/>
    <mergeCell ref="M10:M12"/>
    <mergeCell ref="L10:L12"/>
    <mergeCell ref="B10:B12"/>
    <mergeCell ref="J32:K32"/>
    <mergeCell ref="K2:M2"/>
    <mergeCell ref="B4:K4"/>
    <mergeCell ref="B5:K5"/>
    <mergeCell ref="C10:C12"/>
    <mergeCell ref="J10:J12"/>
    <mergeCell ref="L8:M8"/>
    <mergeCell ref="G9:M9"/>
    <mergeCell ref="F10:G11"/>
    <mergeCell ref="H10:I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7" r:id="rId1"/>
</worksheet>
</file>

<file path=xl/worksheets/sheet23.xml><?xml version="1.0" encoding="utf-8"?>
<worksheet xmlns="http://schemas.openxmlformats.org/spreadsheetml/2006/main" xmlns:r="http://schemas.openxmlformats.org/officeDocument/2006/relationships">
  <sheetPr>
    <tabColor theme="3" tint="0.7999799847602844"/>
    <pageSetUpPr fitToPage="1"/>
  </sheetPr>
  <dimension ref="A2:S36"/>
  <sheetViews>
    <sheetView view="pageBreakPreview" zoomScale="90" zoomScaleSheetLayoutView="90" zoomScalePageLayoutView="0" workbookViewId="0" topLeftCell="A10">
      <selection activeCell="I32" sqref="I32"/>
    </sheetView>
  </sheetViews>
  <sheetFormatPr defaultColWidth="9.140625" defaultRowHeight="12.75"/>
  <cols>
    <col min="1" max="1" width="5.57421875" style="16" customWidth="1"/>
    <col min="2" max="2" width="12.7109375" style="16" customWidth="1"/>
    <col min="3" max="3" width="10.57421875" style="16" customWidth="1"/>
    <col min="4" max="4" width="9.8515625" style="16" customWidth="1"/>
    <col min="5" max="5" width="8.7109375" style="16" customWidth="1"/>
    <col min="6" max="6" width="10.8515625" style="16" customWidth="1"/>
    <col min="7" max="7" width="15.8515625" style="16" customWidth="1"/>
    <col min="8" max="8" width="12.421875" style="16" customWidth="1"/>
    <col min="9" max="9" width="12.140625" style="16" customWidth="1"/>
    <col min="10" max="10" width="9.00390625" style="16" customWidth="1"/>
    <col min="11" max="11" width="12.00390625" style="16" customWidth="1"/>
    <col min="12" max="12" width="17.28125" style="16" customWidth="1"/>
    <col min="13" max="13" width="9.140625" style="16" hidden="1" customWidth="1"/>
    <col min="14" max="16384" width="9.140625" style="16" customWidth="1"/>
  </cols>
  <sheetData>
    <row r="1" ht="54.75" customHeight="1"/>
    <row r="2" spans="4:16" ht="15">
      <c r="D2" s="34"/>
      <c r="E2" s="34"/>
      <c r="F2" s="34"/>
      <c r="G2" s="34"/>
      <c r="H2" s="34"/>
      <c r="I2" s="34"/>
      <c r="J2" s="34"/>
      <c r="K2" s="34"/>
      <c r="L2" s="934" t="s">
        <v>424</v>
      </c>
      <c r="M2" s="934"/>
      <c r="N2" s="934"/>
      <c r="O2" s="39"/>
      <c r="P2" s="39"/>
    </row>
    <row r="3" spans="1:16" ht="15">
      <c r="A3" s="885" t="s">
        <v>0</v>
      </c>
      <c r="B3" s="885"/>
      <c r="C3" s="885"/>
      <c r="D3" s="885"/>
      <c r="E3" s="885"/>
      <c r="F3" s="885"/>
      <c r="G3" s="885"/>
      <c r="H3" s="885"/>
      <c r="I3" s="885"/>
      <c r="J3" s="885"/>
      <c r="K3" s="885"/>
      <c r="L3" s="885"/>
      <c r="M3" s="41"/>
      <c r="N3" s="41"/>
      <c r="O3" s="41"/>
      <c r="P3" s="41"/>
    </row>
    <row r="4" spans="1:16" ht="20.25">
      <c r="A4" s="935" t="s">
        <v>781</v>
      </c>
      <c r="B4" s="935"/>
      <c r="C4" s="935"/>
      <c r="D4" s="935"/>
      <c r="E4" s="935"/>
      <c r="F4" s="935"/>
      <c r="G4" s="935"/>
      <c r="H4" s="935"/>
      <c r="I4" s="935"/>
      <c r="J4" s="935"/>
      <c r="K4" s="935"/>
      <c r="L4" s="935"/>
      <c r="M4" s="40"/>
      <c r="N4" s="40"/>
      <c r="O4" s="40"/>
      <c r="P4" s="40"/>
    </row>
    <row r="5" ht="10.5" customHeight="1"/>
    <row r="6" spans="1:12" ht="19.5" customHeight="1">
      <c r="A6" s="902" t="s">
        <v>815</v>
      </c>
      <c r="B6" s="902"/>
      <c r="C6" s="902"/>
      <c r="D6" s="902"/>
      <c r="E6" s="902"/>
      <c r="F6" s="902"/>
      <c r="G6" s="902"/>
      <c r="H6" s="902"/>
      <c r="I6" s="902"/>
      <c r="J6" s="902"/>
      <c r="K6" s="902"/>
      <c r="L6" s="902"/>
    </row>
    <row r="7" spans="1:12" ht="12.75">
      <c r="A7" s="22"/>
      <c r="B7" s="22"/>
      <c r="C7" s="22"/>
      <c r="D7" s="22"/>
      <c r="E7" s="22"/>
      <c r="F7" s="22"/>
      <c r="G7" s="22"/>
      <c r="H7" s="22"/>
      <c r="I7" s="22"/>
      <c r="J7" s="22"/>
      <c r="K7" s="22"/>
      <c r="L7" s="22"/>
    </row>
    <row r="8" spans="1:12" ht="12.75">
      <c r="A8" s="352" t="s">
        <v>755</v>
      </c>
      <c r="B8" s="352"/>
      <c r="F8" s="933" t="s">
        <v>18</v>
      </c>
      <c r="G8" s="933"/>
      <c r="H8" s="933"/>
      <c r="I8" s="933"/>
      <c r="J8" s="933"/>
      <c r="K8" s="933"/>
      <c r="L8" s="933"/>
    </row>
    <row r="9" spans="1:12" ht="12.75">
      <c r="A9" s="15"/>
      <c r="F9" s="17"/>
      <c r="G9" s="97"/>
      <c r="H9" s="97"/>
      <c r="I9" s="947" t="s">
        <v>811</v>
      </c>
      <c r="J9" s="947"/>
      <c r="K9" s="947"/>
      <c r="L9" s="947"/>
    </row>
    <row r="10" spans="1:19" s="15" customFormat="1" ht="12.75">
      <c r="A10" s="817" t="s">
        <v>2</v>
      </c>
      <c r="B10" s="817" t="s">
        <v>3</v>
      </c>
      <c r="C10" s="931" t="s">
        <v>23</v>
      </c>
      <c r="D10" s="932"/>
      <c r="E10" s="932"/>
      <c r="F10" s="932"/>
      <c r="G10" s="932"/>
      <c r="H10" s="931" t="s">
        <v>24</v>
      </c>
      <c r="I10" s="932"/>
      <c r="J10" s="932"/>
      <c r="K10" s="932"/>
      <c r="L10" s="932"/>
      <c r="R10" s="29"/>
      <c r="S10" s="30"/>
    </row>
    <row r="11" spans="1:12" s="15" customFormat="1" ht="63.75">
      <c r="A11" s="817"/>
      <c r="B11" s="817"/>
      <c r="C11" s="5" t="s">
        <v>679</v>
      </c>
      <c r="D11" s="5" t="s">
        <v>681</v>
      </c>
      <c r="E11" s="5" t="s">
        <v>67</v>
      </c>
      <c r="F11" s="5" t="s">
        <v>68</v>
      </c>
      <c r="G11" s="5" t="s">
        <v>358</v>
      </c>
      <c r="H11" s="5" t="s">
        <v>679</v>
      </c>
      <c r="I11" s="5" t="s">
        <v>681</v>
      </c>
      <c r="J11" s="5" t="s">
        <v>67</v>
      </c>
      <c r="K11" s="5" t="s">
        <v>68</v>
      </c>
      <c r="L11" s="5" t="s">
        <v>359</v>
      </c>
    </row>
    <row r="12" spans="1:12" s="15" customFormat="1" ht="12.75">
      <c r="A12" s="5">
        <v>1</v>
      </c>
      <c r="B12" s="5">
        <v>2</v>
      </c>
      <c r="C12" s="5">
        <v>3</v>
      </c>
      <c r="D12" s="5">
        <v>4</v>
      </c>
      <c r="E12" s="5">
        <v>5</v>
      </c>
      <c r="F12" s="5">
        <v>6</v>
      </c>
      <c r="G12" s="5">
        <v>7</v>
      </c>
      <c r="H12" s="5">
        <v>8</v>
      </c>
      <c r="I12" s="5">
        <v>9</v>
      </c>
      <c r="J12" s="5">
        <v>10</v>
      </c>
      <c r="K12" s="5">
        <v>11</v>
      </c>
      <c r="L12" s="5">
        <v>12</v>
      </c>
    </row>
    <row r="13" spans="1:12" ht="12.75">
      <c r="A13" s="8">
        <v>1</v>
      </c>
      <c r="B13" s="19" t="s">
        <v>726</v>
      </c>
      <c r="C13" s="19"/>
      <c r="D13" s="19"/>
      <c r="E13" s="19"/>
      <c r="F13" s="19"/>
      <c r="G13" s="19"/>
      <c r="H13" s="27"/>
      <c r="I13" s="27"/>
      <c r="J13" s="27"/>
      <c r="K13" s="27"/>
      <c r="L13" s="19"/>
    </row>
    <row r="14" spans="1:12" ht="12.75">
      <c r="A14" s="8">
        <v>2</v>
      </c>
      <c r="B14" s="19" t="s">
        <v>727</v>
      </c>
      <c r="C14" s="19"/>
      <c r="D14" s="19"/>
      <c r="E14" s="19"/>
      <c r="F14" s="19"/>
      <c r="G14" s="19"/>
      <c r="H14" s="27"/>
      <c r="I14" s="27"/>
      <c r="J14" s="27"/>
      <c r="K14" s="27"/>
      <c r="L14" s="19"/>
    </row>
    <row r="15" spans="1:12" ht="12.75">
      <c r="A15" s="8">
        <v>3</v>
      </c>
      <c r="B15" s="19" t="s">
        <v>728</v>
      </c>
      <c r="C15" s="19"/>
      <c r="D15" s="19"/>
      <c r="E15" s="19"/>
      <c r="F15" s="19"/>
      <c r="G15" s="19"/>
      <c r="H15" s="27"/>
      <c r="I15" s="27"/>
      <c r="J15" s="27"/>
      <c r="K15" s="27"/>
      <c r="L15" s="19"/>
    </row>
    <row r="16" spans="1:12" ht="12.75">
      <c r="A16" s="8">
        <v>4</v>
      </c>
      <c r="B16" s="19" t="s">
        <v>729</v>
      </c>
      <c r="C16" s="19"/>
      <c r="D16" s="19"/>
      <c r="E16" s="19"/>
      <c r="F16" s="922" t="s">
        <v>738</v>
      </c>
      <c r="G16" s="923"/>
      <c r="H16" s="924"/>
      <c r="I16" s="27"/>
      <c r="J16" s="27"/>
      <c r="K16" s="27"/>
      <c r="L16" s="19"/>
    </row>
    <row r="17" spans="1:12" ht="12.75">
      <c r="A17" s="8">
        <v>5</v>
      </c>
      <c r="B17" s="19" t="s">
        <v>730</v>
      </c>
      <c r="C17" s="19"/>
      <c r="D17" s="19"/>
      <c r="E17" s="19"/>
      <c r="F17" s="925"/>
      <c r="G17" s="926"/>
      <c r="H17" s="927"/>
      <c r="I17" s="27"/>
      <c r="J17" s="27"/>
      <c r="K17" s="27"/>
      <c r="L17" s="19"/>
    </row>
    <row r="18" spans="1:12" ht="12.75">
      <c r="A18" s="8">
        <v>6</v>
      </c>
      <c r="B18" s="19" t="s">
        <v>731</v>
      </c>
      <c r="C18" s="19"/>
      <c r="D18" s="19"/>
      <c r="E18" s="19"/>
      <c r="F18" s="928"/>
      <c r="G18" s="929"/>
      <c r="H18" s="930"/>
      <c r="I18" s="27"/>
      <c r="J18" s="27"/>
      <c r="K18" s="27"/>
      <c r="L18" s="19"/>
    </row>
    <row r="19" spans="1:12" ht="12.75">
      <c r="A19" s="8">
        <v>7</v>
      </c>
      <c r="B19" s="19" t="s">
        <v>732</v>
      </c>
      <c r="C19" s="19"/>
      <c r="D19" s="19"/>
      <c r="E19" s="19"/>
      <c r="F19" s="19"/>
      <c r="G19" s="19"/>
      <c r="H19" s="27"/>
      <c r="I19" s="27"/>
      <c r="J19" s="27"/>
      <c r="K19" s="27"/>
      <c r="L19" s="19"/>
    </row>
    <row r="20" spans="1:12" ht="12.75">
      <c r="A20" s="8">
        <v>8</v>
      </c>
      <c r="B20" s="19" t="s">
        <v>733</v>
      </c>
      <c r="C20" s="19"/>
      <c r="D20" s="19"/>
      <c r="E20" s="19"/>
      <c r="F20" s="19"/>
      <c r="G20" s="19"/>
      <c r="H20" s="27"/>
      <c r="I20" s="27"/>
      <c r="J20" s="27"/>
      <c r="K20" s="27"/>
      <c r="L20" s="19"/>
    </row>
    <row r="21" spans="1:12" ht="12.75">
      <c r="A21" s="8">
        <v>9</v>
      </c>
      <c r="B21" s="19" t="s">
        <v>734</v>
      </c>
      <c r="C21" s="19"/>
      <c r="D21" s="19"/>
      <c r="E21" s="19"/>
      <c r="F21" s="19"/>
      <c r="G21" s="19"/>
      <c r="H21" s="27"/>
      <c r="I21" s="27"/>
      <c r="J21" s="27"/>
      <c r="K21" s="27"/>
      <c r="L21" s="19"/>
    </row>
    <row r="22" spans="1:12" ht="12.75">
      <c r="A22" s="8">
        <v>10</v>
      </c>
      <c r="B22" s="19" t="s">
        <v>735</v>
      </c>
      <c r="C22" s="19"/>
      <c r="D22" s="19"/>
      <c r="E22" s="19"/>
      <c r="F22" s="19"/>
      <c r="G22" s="19"/>
      <c r="H22" s="27"/>
      <c r="I22" s="27"/>
      <c r="J22" s="27"/>
      <c r="K22" s="27"/>
      <c r="L22" s="19"/>
    </row>
    <row r="23" spans="1:12" ht="12.75">
      <c r="A23" s="8">
        <v>11</v>
      </c>
      <c r="B23" s="19" t="s">
        <v>736</v>
      </c>
      <c r="C23" s="19"/>
      <c r="D23" s="19"/>
      <c r="E23" s="19"/>
      <c r="F23" s="19"/>
      <c r="G23" s="19"/>
      <c r="H23" s="27"/>
      <c r="I23" s="27"/>
      <c r="J23" s="27"/>
      <c r="K23" s="27"/>
      <c r="L23" s="19"/>
    </row>
    <row r="24" spans="1:12" ht="12.75">
      <c r="A24" s="8">
        <v>12</v>
      </c>
      <c r="B24" s="19" t="s">
        <v>737</v>
      </c>
      <c r="C24" s="19"/>
      <c r="D24" s="19"/>
      <c r="E24" s="19"/>
      <c r="F24" s="19"/>
      <c r="G24" s="19"/>
      <c r="H24" s="27"/>
      <c r="I24" s="27"/>
      <c r="J24" s="27"/>
      <c r="K24" s="27"/>
      <c r="L24" s="19"/>
    </row>
    <row r="25" spans="1:12" ht="12.75">
      <c r="A25" s="29"/>
      <c r="B25" s="29" t="s">
        <v>17</v>
      </c>
      <c r="C25" s="19"/>
      <c r="D25" s="19"/>
      <c r="E25" s="19"/>
      <c r="F25" s="19"/>
      <c r="G25" s="19"/>
      <c r="H25" s="27"/>
      <c r="I25" s="27"/>
      <c r="J25" s="27"/>
      <c r="K25" s="27"/>
      <c r="L25" s="19"/>
    </row>
    <row r="26" spans="1:12" ht="12.75">
      <c r="A26" s="21" t="s">
        <v>357</v>
      </c>
      <c r="B26" s="21"/>
      <c r="C26" s="21"/>
      <c r="D26" s="21"/>
      <c r="E26" s="21"/>
      <c r="F26" s="21"/>
      <c r="G26" s="21"/>
      <c r="H26" s="21"/>
      <c r="I26" s="21"/>
      <c r="J26" s="21"/>
      <c r="K26" s="21"/>
      <c r="L26" s="21"/>
    </row>
    <row r="27" spans="1:12" ht="12.75">
      <c r="A27" s="20" t="s">
        <v>356</v>
      </c>
      <c r="B27" s="21"/>
      <c r="C27" s="21"/>
      <c r="D27" s="21"/>
      <c r="E27" s="21"/>
      <c r="F27" s="21"/>
      <c r="G27" s="21"/>
      <c r="H27" s="21"/>
      <c r="I27" s="21"/>
      <c r="J27" s="21"/>
      <c r="K27" s="21"/>
      <c r="L27" s="21"/>
    </row>
    <row r="28" spans="1:12" ht="15.75" customHeight="1">
      <c r="A28" s="15"/>
      <c r="B28" s="15"/>
      <c r="C28" s="15"/>
      <c r="D28" s="15"/>
      <c r="E28" s="15"/>
      <c r="F28" s="15"/>
      <c r="G28" s="15"/>
      <c r="H28" s="15"/>
      <c r="I28" s="15"/>
      <c r="J28" s="15"/>
      <c r="K28" s="15"/>
      <c r="L28" s="15"/>
    </row>
    <row r="29" spans="1:12" ht="15.75" customHeight="1">
      <c r="A29" s="14"/>
      <c r="B29" s="14"/>
      <c r="C29" s="14"/>
      <c r="D29" s="14"/>
      <c r="E29" s="14"/>
      <c r="F29" s="14"/>
      <c r="G29" s="14"/>
      <c r="H29" s="14"/>
      <c r="I29" s="881" t="s">
        <v>777</v>
      </c>
      <c r="J29" s="881"/>
      <c r="K29" s="14"/>
      <c r="L29" s="15"/>
    </row>
    <row r="30" spans="1:12" ht="15.75" customHeight="1" thickBot="1">
      <c r="A30" s="14" t="s">
        <v>146</v>
      </c>
      <c r="B30" s="598"/>
      <c r="C30" s="14"/>
      <c r="D30" s="14"/>
      <c r="E30" s="14"/>
      <c r="F30" s="14"/>
      <c r="G30" s="14"/>
      <c r="H30" s="14"/>
      <c r="I30" s="14"/>
      <c r="J30" s="14"/>
      <c r="K30" s="14"/>
      <c r="L30" s="15"/>
    </row>
    <row r="31" spans="1:12" ht="14.25" customHeight="1">
      <c r="A31" s="597"/>
      <c r="B31" s="338"/>
      <c r="C31" s="338"/>
      <c r="D31" s="538"/>
      <c r="E31" s="538"/>
      <c r="F31" s="538"/>
      <c r="G31" s="338"/>
      <c r="H31" s="338"/>
      <c r="I31" s="539"/>
      <c r="J31" s="338"/>
      <c r="K31" s="338"/>
      <c r="L31" s="80"/>
    </row>
    <row r="32" spans="1:12" ht="15" customHeight="1">
      <c r="A32" s="338"/>
      <c r="B32" s="338"/>
      <c r="C32" s="338"/>
      <c r="D32" s="514" t="s">
        <v>778</v>
      </c>
      <c r="E32" s="514"/>
      <c r="F32" s="338"/>
      <c r="G32" s="338"/>
      <c r="H32" s="338"/>
      <c r="I32" s="540" t="s">
        <v>1019</v>
      </c>
      <c r="J32" s="338"/>
      <c r="K32" s="338"/>
      <c r="L32" s="80"/>
    </row>
    <row r="33" spans="1:12" ht="14.25" customHeight="1">
      <c r="A33" s="338"/>
      <c r="B33" s="338"/>
      <c r="C33" s="338"/>
      <c r="D33" s="515" t="s">
        <v>779</v>
      </c>
      <c r="E33" s="515"/>
      <c r="F33" s="14"/>
      <c r="G33" s="338"/>
      <c r="H33" s="338"/>
      <c r="I33" s="540" t="s">
        <v>756</v>
      </c>
      <c r="J33" s="338"/>
      <c r="K33" s="338"/>
      <c r="L33" s="80"/>
    </row>
    <row r="34" spans="2:13" ht="15.75">
      <c r="B34" s="14"/>
      <c r="C34" s="14"/>
      <c r="D34" s="516" t="s">
        <v>780</v>
      </c>
      <c r="E34" s="516"/>
      <c r="F34" s="538"/>
      <c r="G34" s="538"/>
      <c r="H34" s="538"/>
      <c r="I34" s="492" t="s">
        <v>81</v>
      </c>
      <c r="J34" s="36" t="s">
        <v>11</v>
      </c>
      <c r="K34" s="103"/>
      <c r="L34" s="34"/>
      <c r="M34" s="34"/>
    </row>
    <row r="35" spans="1:11" ht="15.75">
      <c r="A35" s="14"/>
      <c r="B35" s="538"/>
      <c r="C35" s="538"/>
      <c r="D35" s="538"/>
      <c r="E35" s="538"/>
      <c r="F35" s="538"/>
      <c r="G35" s="538"/>
      <c r="H35" s="538"/>
      <c r="I35" s="538"/>
      <c r="J35" s="538"/>
      <c r="K35" s="538"/>
    </row>
    <row r="36" spans="1:12" ht="12.75">
      <c r="A36" s="903"/>
      <c r="B36" s="903"/>
      <c r="C36" s="903"/>
      <c r="D36" s="903"/>
      <c r="E36" s="903"/>
      <c r="F36" s="903"/>
      <c r="G36" s="903"/>
      <c r="H36" s="903"/>
      <c r="I36" s="903"/>
      <c r="J36" s="903"/>
      <c r="K36" s="903"/>
      <c r="L36" s="903"/>
    </row>
  </sheetData>
  <sheetProtection/>
  <mergeCells count="13">
    <mergeCell ref="A36:L36"/>
    <mergeCell ref="I9:L9"/>
    <mergeCell ref="A10:A11"/>
    <mergeCell ref="B10:B11"/>
    <mergeCell ref="C10:G10"/>
    <mergeCell ref="I29:J29"/>
    <mergeCell ref="H10:L10"/>
    <mergeCell ref="F16:H18"/>
    <mergeCell ref="L2:N2"/>
    <mergeCell ref="A3:L3"/>
    <mergeCell ref="A4:L4"/>
    <mergeCell ref="A6:L6"/>
    <mergeCell ref="F8:L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7" r:id="rId1"/>
  <rowBreaks count="1" manualBreakCount="1">
    <brk id="35" max="255" man="1"/>
  </rowBreaks>
</worksheet>
</file>

<file path=xl/worksheets/sheet24.xml><?xml version="1.0" encoding="utf-8"?>
<worksheet xmlns="http://schemas.openxmlformats.org/spreadsheetml/2006/main" xmlns:r="http://schemas.openxmlformats.org/officeDocument/2006/relationships">
  <sheetPr>
    <tabColor theme="3" tint="0.7999799847602844"/>
    <pageSetUpPr fitToPage="1"/>
  </sheetPr>
  <dimension ref="A2:T36"/>
  <sheetViews>
    <sheetView view="pageBreakPreview" zoomScale="110" zoomScaleSheetLayoutView="110" zoomScalePageLayoutView="0" workbookViewId="0" topLeftCell="B16">
      <selection activeCell="Q27" sqref="Q27"/>
    </sheetView>
  </sheetViews>
  <sheetFormatPr defaultColWidth="9.140625" defaultRowHeight="12.75"/>
  <cols>
    <col min="1" max="1" width="7.421875" style="16" customWidth="1"/>
    <col min="2" max="2" width="12.7109375" style="16" customWidth="1"/>
    <col min="3" max="3" width="8.7109375" style="16" customWidth="1"/>
    <col min="4" max="4" width="10.140625" style="16" customWidth="1"/>
    <col min="5" max="5" width="8.28125" style="16" customWidth="1"/>
    <col min="6" max="6" width="7.28125" style="16" customWidth="1"/>
    <col min="7" max="7" width="9.7109375" style="16" customWidth="1"/>
    <col min="8" max="8" width="8.140625" style="16" customWidth="1"/>
    <col min="9" max="9" width="9.28125" style="16" customWidth="1"/>
    <col min="10" max="10" width="10.7109375" style="16" customWidth="1"/>
    <col min="11" max="11" width="8.421875" style="16" customWidth="1"/>
    <col min="12" max="12" width="8.7109375" style="16" customWidth="1"/>
    <col min="13" max="13" width="7.8515625" style="16" customWidth="1"/>
    <col min="14" max="14" width="10.421875" style="16" customWidth="1"/>
    <col min="15" max="15" width="12.7109375" style="16" customWidth="1"/>
    <col min="16" max="16" width="12.140625" style="16" customWidth="1"/>
    <col min="17" max="17" width="11.7109375" style="16" customWidth="1"/>
    <col min="18" max="18" width="9.140625" style="16" customWidth="1"/>
    <col min="19" max="19" width="9.7109375" style="16" bestFit="1" customWidth="1"/>
    <col min="20" max="16384" width="9.140625" style="16" customWidth="1"/>
  </cols>
  <sheetData>
    <row r="1" ht="54" customHeight="1"/>
    <row r="2" spans="8:17" ht="15">
      <c r="H2" s="34"/>
      <c r="I2" s="34"/>
      <c r="J2" s="34"/>
      <c r="K2" s="34"/>
      <c r="L2" s="34"/>
      <c r="M2" s="34"/>
      <c r="N2" s="34"/>
      <c r="O2" s="34"/>
      <c r="P2" s="884" t="s">
        <v>61</v>
      </c>
      <c r="Q2" s="884"/>
    </row>
    <row r="3" spans="1:17" ht="15">
      <c r="A3" s="885" t="s">
        <v>0</v>
      </c>
      <c r="B3" s="885"/>
      <c r="C3" s="885"/>
      <c r="D3" s="885"/>
      <c r="E3" s="885"/>
      <c r="F3" s="885"/>
      <c r="G3" s="885"/>
      <c r="H3" s="885"/>
      <c r="I3" s="885"/>
      <c r="J3" s="885"/>
      <c r="K3" s="885"/>
      <c r="L3" s="885"/>
      <c r="M3" s="885"/>
      <c r="N3" s="885"/>
      <c r="O3" s="885"/>
      <c r="P3" s="885"/>
      <c r="Q3" s="885"/>
    </row>
    <row r="4" spans="1:17" ht="20.25">
      <c r="A4" s="796" t="s">
        <v>781</v>
      </c>
      <c r="B4" s="796"/>
      <c r="C4" s="796"/>
      <c r="D4" s="796"/>
      <c r="E4" s="796"/>
      <c r="F4" s="796"/>
      <c r="G4" s="796"/>
      <c r="H4" s="796"/>
      <c r="I4" s="796"/>
      <c r="J4" s="796"/>
      <c r="K4" s="796"/>
      <c r="L4" s="796"/>
      <c r="M4" s="796"/>
      <c r="N4" s="796"/>
      <c r="O4" s="796"/>
      <c r="P4" s="796"/>
      <c r="Q4" s="796"/>
    </row>
    <row r="5" ht="10.5" customHeight="1"/>
    <row r="6" spans="1:17" ht="12.75">
      <c r="A6" s="24"/>
      <c r="B6" s="24"/>
      <c r="C6" s="24"/>
      <c r="D6" s="24"/>
      <c r="E6" s="23"/>
      <c r="F6" s="23"/>
      <c r="G6" s="23"/>
      <c r="H6" s="23"/>
      <c r="I6" s="23"/>
      <c r="J6" s="23"/>
      <c r="K6" s="23"/>
      <c r="L6" s="23"/>
      <c r="M6" s="23"/>
      <c r="N6" s="24"/>
      <c r="O6" s="24"/>
      <c r="P6" s="23"/>
      <c r="Q6" s="21"/>
    </row>
    <row r="7" spans="1:17" ht="18" customHeight="1">
      <c r="A7" s="902" t="s">
        <v>816</v>
      </c>
      <c r="B7" s="902"/>
      <c r="C7" s="902"/>
      <c r="D7" s="902"/>
      <c r="E7" s="902"/>
      <c r="F7" s="902"/>
      <c r="G7" s="902"/>
      <c r="H7" s="902"/>
      <c r="I7" s="902"/>
      <c r="J7" s="902"/>
      <c r="K7" s="902"/>
      <c r="L7" s="902"/>
      <c r="M7" s="902"/>
      <c r="N7" s="902"/>
      <c r="O7" s="902"/>
      <c r="P7" s="902"/>
      <c r="Q7" s="902"/>
    </row>
    <row r="8" ht="9.75" customHeight="1"/>
    <row r="9" ht="0.75" customHeight="1"/>
    <row r="10" spans="1:17" ht="12.75">
      <c r="A10" s="352" t="s">
        <v>755</v>
      </c>
      <c r="B10" s="352"/>
      <c r="Q10" s="32" t="s">
        <v>21</v>
      </c>
    </row>
    <row r="11" spans="1:17" ht="15.75">
      <c r="A11" s="14"/>
      <c r="N11" s="947" t="s">
        <v>811</v>
      </c>
      <c r="O11" s="947"/>
      <c r="P11" s="947"/>
      <c r="Q11" s="947"/>
    </row>
    <row r="12" spans="1:17" ht="28.5" customHeight="1">
      <c r="A12" s="879" t="s">
        <v>2</v>
      </c>
      <c r="B12" s="879" t="s">
        <v>3</v>
      </c>
      <c r="C12" s="817" t="s">
        <v>825</v>
      </c>
      <c r="D12" s="817"/>
      <c r="E12" s="817"/>
      <c r="F12" s="817" t="s">
        <v>826</v>
      </c>
      <c r="G12" s="817"/>
      <c r="H12" s="817"/>
      <c r="I12" s="949" t="s">
        <v>361</v>
      </c>
      <c r="J12" s="950"/>
      <c r="K12" s="951"/>
      <c r="L12" s="949" t="s">
        <v>91</v>
      </c>
      <c r="M12" s="950"/>
      <c r="N12" s="951"/>
      <c r="O12" s="953" t="s">
        <v>827</v>
      </c>
      <c r="P12" s="954"/>
      <c r="Q12" s="955"/>
    </row>
    <row r="13" spans="1:17" ht="39.75" customHeight="1">
      <c r="A13" s="880"/>
      <c r="B13" s="880"/>
      <c r="C13" s="5" t="s">
        <v>110</v>
      </c>
      <c r="D13" s="5" t="s">
        <v>654</v>
      </c>
      <c r="E13" s="35" t="s">
        <v>17</v>
      </c>
      <c r="F13" s="5" t="s">
        <v>110</v>
      </c>
      <c r="G13" s="5" t="s">
        <v>655</v>
      </c>
      <c r="H13" s="35" t="s">
        <v>17</v>
      </c>
      <c r="I13" s="5" t="s">
        <v>110</v>
      </c>
      <c r="J13" s="5" t="s">
        <v>655</v>
      </c>
      <c r="K13" s="35" t="s">
        <v>17</v>
      </c>
      <c r="L13" s="5" t="s">
        <v>110</v>
      </c>
      <c r="M13" s="5" t="s">
        <v>655</v>
      </c>
      <c r="N13" s="35" t="s">
        <v>17</v>
      </c>
      <c r="O13" s="5" t="s">
        <v>223</v>
      </c>
      <c r="P13" s="5" t="s">
        <v>656</v>
      </c>
      <c r="Q13" s="5" t="s">
        <v>111</v>
      </c>
    </row>
    <row r="14" spans="1:17" s="66" customFormat="1" ht="12.75">
      <c r="A14" s="63">
        <v>1</v>
      </c>
      <c r="B14" s="63">
        <v>2</v>
      </c>
      <c r="C14" s="63">
        <v>3</v>
      </c>
      <c r="D14" s="63">
        <v>4</v>
      </c>
      <c r="E14" s="63">
        <v>5</v>
      </c>
      <c r="F14" s="63">
        <v>6</v>
      </c>
      <c r="G14" s="63">
        <v>7</v>
      </c>
      <c r="H14" s="63">
        <v>8</v>
      </c>
      <c r="I14" s="63">
        <v>9</v>
      </c>
      <c r="J14" s="63">
        <v>10</v>
      </c>
      <c r="K14" s="63">
        <v>11</v>
      </c>
      <c r="L14" s="63">
        <v>12</v>
      </c>
      <c r="M14" s="63">
        <v>13</v>
      </c>
      <c r="N14" s="63">
        <v>14</v>
      </c>
      <c r="O14" s="63">
        <v>15</v>
      </c>
      <c r="P14" s="63">
        <v>16</v>
      </c>
      <c r="Q14" s="63">
        <v>17</v>
      </c>
    </row>
    <row r="15" spans="1:20" s="257" customFormat="1" ht="12.75">
      <c r="A15" s="389">
        <v>1</v>
      </c>
      <c r="B15" s="261" t="s">
        <v>726</v>
      </c>
      <c r="C15" s="376">
        <v>151.7838</v>
      </c>
      <c r="D15" s="376">
        <v>16.9485</v>
      </c>
      <c r="E15" s="376">
        <f>C15+D15</f>
        <v>168.7323</v>
      </c>
      <c r="F15" s="376">
        <v>8.1817</v>
      </c>
      <c r="G15" s="376">
        <v>0.4135</v>
      </c>
      <c r="H15" s="376">
        <f>F15+G15</f>
        <v>8.595199999999998</v>
      </c>
      <c r="I15" s="376">
        <v>65.21</v>
      </c>
      <c r="J15" s="376">
        <v>12.9</v>
      </c>
      <c r="K15" s="376">
        <f>I15+J15</f>
        <v>78.11</v>
      </c>
      <c r="L15" s="376">
        <v>98.05</v>
      </c>
      <c r="M15" s="376">
        <v>14.17</v>
      </c>
      <c r="N15" s="376">
        <f>L15+M15</f>
        <v>112.22</v>
      </c>
      <c r="O15" s="376">
        <f>F15+I15-L15</f>
        <v>-24.65830000000001</v>
      </c>
      <c r="P15" s="376">
        <f>G15+J15-M15</f>
        <v>-0.8564999999999987</v>
      </c>
      <c r="Q15" s="376">
        <f>O15+P15</f>
        <v>-25.514800000000008</v>
      </c>
      <c r="S15" s="391"/>
      <c r="T15" s="391"/>
    </row>
    <row r="16" spans="1:20" s="257" customFormat="1" ht="12.75">
      <c r="A16" s="389">
        <v>2</v>
      </c>
      <c r="B16" s="261" t="s">
        <v>727</v>
      </c>
      <c r="C16" s="376">
        <v>343.9902</v>
      </c>
      <c r="D16" s="376">
        <v>38.4108</v>
      </c>
      <c r="E16" s="376">
        <f aca="true" t="shared" si="0" ref="E16:E26">C16+D16</f>
        <v>382.401</v>
      </c>
      <c r="F16" s="376">
        <v>35.9896</v>
      </c>
      <c r="G16" s="376">
        <v>0.6032</v>
      </c>
      <c r="H16" s="376">
        <f aca="true" t="shared" si="1" ref="H16:H26">F16+G16</f>
        <v>36.592800000000004</v>
      </c>
      <c r="I16" s="376">
        <v>166.41</v>
      </c>
      <c r="J16" s="376">
        <v>32.94</v>
      </c>
      <c r="K16" s="376">
        <f aca="true" t="shared" si="2" ref="K16:K26">I16+J16</f>
        <v>199.35</v>
      </c>
      <c r="L16" s="376">
        <v>241.15</v>
      </c>
      <c r="M16" s="376">
        <v>34.85</v>
      </c>
      <c r="N16" s="376">
        <f aca="true" t="shared" si="3" ref="N16:N26">L16+M16</f>
        <v>276</v>
      </c>
      <c r="O16" s="376">
        <f aca="true" t="shared" si="4" ref="O16:O26">F16+I16-L16</f>
        <v>-38.75040000000001</v>
      </c>
      <c r="P16" s="376">
        <f aca="true" t="shared" si="5" ref="P16:P26">G16+J16-M16</f>
        <v>-1.3068000000000026</v>
      </c>
      <c r="Q16" s="376">
        <f aca="true" t="shared" si="6" ref="Q16:Q26">O16+P16</f>
        <v>-40.057200000000016</v>
      </c>
      <c r="S16" s="391"/>
      <c r="T16" s="391"/>
    </row>
    <row r="17" spans="1:20" s="257" customFormat="1" ht="12.75">
      <c r="A17" s="389">
        <v>3</v>
      </c>
      <c r="B17" s="261" t="s">
        <v>728</v>
      </c>
      <c r="C17" s="376">
        <v>141.6247</v>
      </c>
      <c r="D17" s="376">
        <v>15.8141</v>
      </c>
      <c r="E17" s="376">
        <f t="shared" si="0"/>
        <v>157.4388</v>
      </c>
      <c r="F17" s="376">
        <v>12.2764</v>
      </c>
      <c r="G17" s="376">
        <v>1.3759</v>
      </c>
      <c r="H17" s="376">
        <f t="shared" si="1"/>
        <v>13.6523</v>
      </c>
      <c r="I17" s="376">
        <v>69.39</v>
      </c>
      <c r="J17" s="376">
        <v>13.73</v>
      </c>
      <c r="K17" s="376">
        <f t="shared" si="2"/>
        <v>83.12</v>
      </c>
      <c r="L17" s="376">
        <v>89.56</v>
      </c>
      <c r="M17" s="376">
        <v>12.94</v>
      </c>
      <c r="N17" s="376">
        <f t="shared" si="3"/>
        <v>102.5</v>
      </c>
      <c r="O17" s="376">
        <f t="shared" si="4"/>
        <v>-7.893600000000006</v>
      </c>
      <c r="P17" s="376">
        <f t="shared" si="5"/>
        <v>2.1659000000000006</v>
      </c>
      <c r="Q17" s="376">
        <f t="shared" si="6"/>
        <v>-5.727700000000006</v>
      </c>
      <c r="S17" s="391"/>
      <c r="T17" s="391"/>
    </row>
    <row r="18" spans="1:20" s="257" customFormat="1" ht="12.75">
      <c r="A18" s="389">
        <v>4</v>
      </c>
      <c r="B18" s="261" t="s">
        <v>729</v>
      </c>
      <c r="C18" s="376">
        <v>362.6184</v>
      </c>
      <c r="D18" s="376">
        <v>40.4908</v>
      </c>
      <c r="E18" s="376">
        <f t="shared" si="0"/>
        <v>403.1092</v>
      </c>
      <c r="F18" s="376">
        <v>53.8563</v>
      </c>
      <c r="G18" s="376">
        <v>2.9696</v>
      </c>
      <c r="H18" s="376">
        <f t="shared" si="1"/>
        <v>56.8259</v>
      </c>
      <c r="I18" s="376">
        <v>165.32</v>
      </c>
      <c r="J18" s="376">
        <v>32.72</v>
      </c>
      <c r="K18" s="376">
        <f t="shared" si="2"/>
        <v>198.04</v>
      </c>
      <c r="L18" s="376">
        <v>233.11</v>
      </c>
      <c r="M18" s="376">
        <v>33.68</v>
      </c>
      <c r="N18" s="376">
        <f t="shared" si="3"/>
        <v>266.79</v>
      </c>
      <c r="O18" s="376">
        <f t="shared" si="4"/>
        <v>-13.933700000000016</v>
      </c>
      <c r="P18" s="376">
        <f t="shared" si="5"/>
        <v>2.009599999999999</v>
      </c>
      <c r="Q18" s="376">
        <f t="shared" si="6"/>
        <v>-11.924100000000017</v>
      </c>
      <c r="S18" s="391"/>
      <c r="T18" s="391"/>
    </row>
    <row r="19" spans="1:20" s="257" customFormat="1" ht="12.75">
      <c r="A19" s="389">
        <v>5</v>
      </c>
      <c r="B19" s="261" t="s">
        <v>730</v>
      </c>
      <c r="C19" s="376">
        <v>30.8171</v>
      </c>
      <c r="D19" s="376">
        <v>3.4411</v>
      </c>
      <c r="E19" s="376">
        <f t="shared" si="0"/>
        <v>34.2582</v>
      </c>
      <c r="F19" s="376">
        <v>3.004</v>
      </c>
      <c r="G19" s="376">
        <v>0.0953</v>
      </c>
      <c r="H19" s="376">
        <f t="shared" si="1"/>
        <v>3.0993</v>
      </c>
      <c r="I19" s="376">
        <v>17.58</v>
      </c>
      <c r="J19" s="376">
        <v>3.48</v>
      </c>
      <c r="K19" s="376">
        <f t="shared" si="2"/>
        <v>21.06</v>
      </c>
      <c r="L19" s="376">
        <v>25.86</v>
      </c>
      <c r="M19" s="376">
        <v>3.73</v>
      </c>
      <c r="N19" s="376">
        <f t="shared" si="3"/>
        <v>29.59</v>
      </c>
      <c r="O19" s="376">
        <f t="shared" si="4"/>
        <v>-5.276</v>
      </c>
      <c r="P19" s="376">
        <f t="shared" si="5"/>
        <v>-0.15470000000000006</v>
      </c>
      <c r="Q19" s="376">
        <f t="shared" si="6"/>
        <v>-5.4307</v>
      </c>
      <c r="S19" s="391"/>
      <c r="T19" s="391"/>
    </row>
    <row r="20" spans="1:20" s="257" customFormat="1" ht="12.75">
      <c r="A20" s="389">
        <v>6</v>
      </c>
      <c r="B20" s="261" t="s">
        <v>731</v>
      </c>
      <c r="C20" s="376">
        <v>206.1435</v>
      </c>
      <c r="D20" s="376">
        <v>23.0185</v>
      </c>
      <c r="E20" s="376">
        <f t="shared" si="0"/>
        <v>229.16199999999998</v>
      </c>
      <c r="F20" s="376">
        <v>28.6495</v>
      </c>
      <c r="G20" s="376">
        <v>1.6432</v>
      </c>
      <c r="H20" s="376">
        <f t="shared" si="1"/>
        <v>30.2927</v>
      </c>
      <c r="I20" s="376">
        <v>109.37</v>
      </c>
      <c r="J20" s="376">
        <v>21.65</v>
      </c>
      <c r="K20" s="376">
        <f t="shared" si="2"/>
        <v>131.02</v>
      </c>
      <c r="L20" s="376">
        <v>146.87</v>
      </c>
      <c r="M20" s="376">
        <v>21.22</v>
      </c>
      <c r="N20" s="376">
        <f t="shared" si="3"/>
        <v>168.09</v>
      </c>
      <c r="O20" s="376">
        <f t="shared" si="4"/>
        <v>-8.850500000000011</v>
      </c>
      <c r="P20" s="376">
        <f t="shared" si="5"/>
        <v>2.0732</v>
      </c>
      <c r="Q20" s="376">
        <f t="shared" si="6"/>
        <v>-6.777300000000011</v>
      </c>
      <c r="S20" s="391"/>
      <c r="T20" s="391"/>
    </row>
    <row r="21" spans="1:20" s="257" customFormat="1" ht="12.75">
      <c r="A21" s="389">
        <v>7</v>
      </c>
      <c r="B21" s="261" t="s">
        <v>732</v>
      </c>
      <c r="C21" s="376">
        <v>13.9565</v>
      </c>
      <c r="D21" s="376">
        <v>1.5584</v>
      </c>
      <c r="E21" s="376">
        <f t="shared" si="0"/>
        <v>15.5149</v>
      </c>
      <c r="F21" s="376">
        <v>0.8608</v>
      </c>
      <c r="G21" s="376">
        <v>0.075</v>
      </c>
      <c r="H21" s="376">
        <f t="shared" si="1"/>
        <v>0.9358</v>
      </c>
      <c r="I21" s="376">
        <v>7.85</v>
      </c>
      <c r="J21" s="376">
        <v>1.55</v>
      </c>
      <c r="K21" s="376">
        <f t="shared" si="2"/>
        <v>9.4</v>
      </c>
      <c r="L21" s="376">
        <v>7.72</v>
      </c>
      <c r="M21" s="376">
        <v>1.11</v>
      </c>
      <c r="N21" s="376">
        <f t="shared" si="3"/>
        <v>8.83</v>
      </c>
      <c r="O21" s="376">
        <f t="shared" si="4"/>
        <v>0.9907999999999992</v>
      </c>
      <c r="P21" s="376">
        <f t="shared" si="5"/>
        <v>0.5149999999999999</v>
      </c>
      <c r="Q21" s="376">
        <f t="shared" si="6"/>
        <v>1.5057999999999991</v>
      </c>
      <c r="S21" s="391"/>
      <c r="T21" s="391"/>
    </row>
    <row r="22" spans="1:20" s="257" customFormat="1" ht="12.75">
      <c r="A22" s="389">
        <v>8</v>
      </c>
      <c r="B22" s="261" t="s">
        <v>733</v>
      </c>
      <c r="C22" s="376">
        <v>382.616</v>
      </c>
      <c r="D22" s="376">
        <v>42.7238</v>
      </c>
      <c r="E22" s="376">
        <f t="shared" si="0"/>
        <v>425.33979999999997</v>
      </c>
      <c r="F22" s="376">
        <v>35.8992</v>
      </c>
      <c r="G22" s="376">
        <v>1.2419</v>
      </c>
      <c r="H22" s="376">
        <f t="shared" si="1"/>
        <v>37.1411</v>
      </c>
      <c r="I22" s="376">
        <v>184.83</v>
      </c>
      <c r="J22" s="376">
        <v>36.62</v>
      </c>
      <c r="K22" s="376">
        <f t="shared" si="2"/>
        <v>221.45000000000002</v>
      </c>
      <c r="L22" s="376">
        <v>254.6</v>
      </c>
      <c r="M22" s="376">
        <v>36.78</v>
      </c>
      <c r="N22" s="376">
        <f t="shared" si="3"/>
        <v>291.38</v>
      </c>
      <c r="O22" s="376">
        <f t="shared" si="4"/>
        <v>-33.870799999999974</v>
      </c>
      <c r="P22" s="376">
        <f t="shared" si="5"/>
        <v>1.0818999999999974</v>
      </c>
      <c r="Q22" s="376">
        <f t="shared" si="6"/>
        <v>-32.78889999999998</v>
      </c>
      <c r="S22" s="391"/>
      <c r="T22" s="391"/>
    </row>
    <row r="23" spans="1:20" s="257" customFormat="1" ht="12.75">
      <c r="A23" s="389">
        <v>9</v>
      </c>
      <c r="B23" s="261" t="s">
        <v>734</v>
      </c>
      <c r="C23" s="376">
        <v>326.6732</v>
      </c>
      <c r="D23" s="376">
        <v>36.4771</v>
      </c>
      <c r="E23" s="376">
        <f t="shared" si="0"/>
        <v>363.1503</v>
      </c>
      <c r="F23" s="376">
        <v>15.7752</v>
      </c>
      <c r="G23" s="376">
        <v>0.2209</v>
      </c>
      <c r="H23" s="376">
        <f t="shared" si="1"/>
        <v>15.9961</v>
      </c>
      <c r="I23" s="376">
        <v>148.39</v>
      </c>
      <c r="J23" s="376">
        <v>29.37</v>
      </c>
      <c r="K23" s="376">
        <f t="shared" si="2"/>
        <v>177.76</v>
      </c>
      <c r="L23" s="376">
        <v>246.56</v>
      </c>
      <c r="M23" s="376">
        <f>35.63+0.06</f>
        <v>35.690000000000005</v>
      </c>
      <c r="N23" s="376">
        <f t="shared" si="3"/>
        <v>282.25</v>
      </c>
      <c r="O23" s="376">
        <f t="shared" si="4"/>
        <v>-82.3948</v>
      </c>
      <c r="P23" s="376">
        <f t="shared" si="5"/>
        <v>-6.0991000000000035</v>
      </c>
      <c r="Q23" s="376">
        <f t="shared" si="6"/>
        <v>-88.49390000000001</v>
      </c>
      <c r="S23" s="391"/>
      <c r="T23" s="391"/>
    </row>
    <row r="24" spans="1:20" s="257" customFormat="1" ht="12.75">
      <c r="A24" s="389">
        <v>10</v>
      </c>
      <c r="B24" s="261" t="s">
        <v>735</v>
      </c>
      <c r="C24" s="376">
        <v>299.3913</v>
      </c>
      <c r="D24" s="376">
        <v>33.4307</v>
      </c>
      <c r="E24" s="376">
        <f t="shared" si="0"/>
        <v>332.822</v>
      </c>
      <c r="F24" s="376">
        <v>45.7369</v>
      </c>
      <c r="G24" s="376">
        <v>2.2137</v>
      </c>
      <c r="H24" s="376">
        <f t="shared" si="1"/>
        <v>47.9506</v>
      </c>
      <c r="I24" s="376">
        <v>132.69</v>
      </c>
      <c r="J24" s="376">
        <v>26.26</v>
      </c>
      <c r="K24" s="376">
        <f t="shared" si="2"/>
        <v>158.95</v>
      </c>
      <c r="L24" s="376">
        <v>211.02</v>
      </c>
      <c r="M24" s="376">
        <v>30.49</v>
      </c>
      <c r="N24" s="376">
        <f t="shared" si="3"/>
        <v>241.51000000000002</v>
      </c>
      <c r="O24" s="376">
        <f t="shared" si="4"/>
        <v>-32.59310000000002</v>
      </c>
      <c r="P24" s="376">
        <f t="shared" si="5"/>
        <v>-2.0162999999999975</v>
      </c>
      <c r="Q24" s="376">
        <f t="shared" si="6"/>
        <v>-34.60940000000002</v>
      </c>
      <c r="S24" s="391"/>
      <c r="T24" s="391"/>
    </row>
    <row r="25" spans="1:20" s="257" customFormat="1" ht="12.75">
      <c r="A25" s="389">
        <v>11</v>
      </c>
      <c r="B25" s="261" t="s">
        <v>736</v>
      </c>
      <c r="C25" s="376">
        <v>290.9805</v>
      </c>
      <c r="D25" s="376">
        <v>32.4916</v>
      </c>
      <c r="E25" s="376">
        <f t="shared" si="0"/>
        <v>323.4721</v>
      </c>
      <c r="F25" s="376">
        <v>36.8879</v>
      </c>
      <c r="G25" s="376">
        <v>1.7004</v>
      </c>
      <c r="H25" s="376">
        <f t="shared" si="1"/>
        <v>38.588300000000004</v>
      </c>
      <c r="I25" s="376">
        <v>118.67</v>
      </c>
      <c r="J25" s="376">
        <v>23.49</v>
      </c>
      <c r="K25" s="376">
        <f t="shared" si="2"/>
        <v>142.16</v>
      </c>
      <c r="L25" s="376">
        <v>188.71</v>
      </c>
      <c r="M25" s="376">
        <v>27.27</v>
      </c>
      <c r="N25" s="376">
        <f t="shared" si="3"/>
        <v>215.98000000000002</v>
      </c>
      <c r="O25" s="376">
        <f t="shared" si="4"/>
        <v>-33.15209999999999</v>
      </c>
      <c r="P25" s="376">
        <f t="shared" si="5"/>
        <v>-2.079600000000003</v>
      </c>
      <c r="Q25" s="376">
        <f t="shared" si="6"/>
        <v>-35.23169999999999</v>
      </c>
      <c r="S25" s="391"/>
      <c r="T25" s="391"/>
    </row>
    <row r="26" spans="1:20" s="257" customFormat="1" ht="12.75">
      <c r="A26" s="389">
        <v>12</v>
      </c>
      <c r="B26" s="261" t="s">
        <v>737</v>
      </c>
      <c r="C26" s="376">
        <v>205.5802</v>
      </c>
      <c r="D26" s="376">
        <v>22.9556</v>
      </c>
      <c r="E26" s="376">
        <f t="shared" si="0"/>
        <v>228.5358</v>
      </c>
      <c r="F26" s="376">
        <v>25.2714</v>
      </c>
      <c r="G26" s="376">
        <v>1.4965</v>
      </c>
      <c r="H26" s="376">
        <f t="shared" si="1"/>
        <v>26.7679</v>
      </c>
      <c r="I26" s="376">
        <v>113.86</v>
      </c>
      <c r="J26" s="376">
        <v>22.53</v>
      </c>
      <c r="K26" s="376">
        <f t="shared" si="2"/>
        <v>136.39</v>
      </c>
      <c r="L26" s="376">
        <v>133.96</v>
      </c>
      <c r="M26" s="376">
        <v>19.36</v>
      </c>
      <c r="N26" s="376">
        <f t="shared" si="3"/>
        <v>153.32</v>
      </c>
      <c r="O26" s="376">
        <f t="shared" si="4"/>
        <v>5.171399999999977</v>
      </c>
      <c r="P26" s="376">
        <f t="shared" si="5"/>
        <v>4.666500000000003</v>
      </c>
      <c r="Q26" s="376">
        <f t="shared" si="6"/>
        <v>9.83789999999998</v>
      </c>
      <c r="S26" s="391"/>
      <c r="T26" s="391"/>
    </row>
    <row r="27" spans="1:20" ht="12.75">
      <c r="A27" s="29"/>
      <c r="B27" s="29" t="s">
        <v>17</v>
      </c>
      <c r="C27" s="322">
        <f>SUM(C15:C26)</f>
        <v>2756.1754</v>
      </c>
      <c r="D27" s="322">
        <f aca="true" t="shared" si="7" ref="D27:Q27">SUM(D15:D26)</f>
        <v>307.761</v>
      </c>
      <c r="E27" s="322">
        <f t="shared" si="7"/>
        <v>3063.9364</v>
      </c>
      <c r="F27" s="322">
        <f t="shared" si="7"/>
        <v>302.38890000000004</v>
      </c>
      <c r="G27" s="322">
        <f t="shared" si="7"/>
        <v>14.0491</v>
      </c>
      <c r="H27" s="322">
        <f t="shared" si="7"/>
        <v>316.43800000000005</v>
      </c>
      <c r="I27" s="322">
        <f t="shared" si="7"/>
        <v>1299.57</v>
      </c>
      <c r="J27" s="322">
        <f t="shared" si="7"/>
        <v>257.24</v>
      </c>
      <c r="K27" s="322">
        <f t="shared" si="7"/>
        <v>1556.81</v>
      </c>
      <c r="L27" s="322">
        <f t="shared" si="7"/>
        <v>1877.17</v>
      </c>
      <c r="M27" s="322">
        <f t="shared" si="7"/>
        <v>271.29</v>
      </c>
      <c r="N27" s="322">
        <f t="shared" si="7"/>
        <v>2148.46</v>
      </c>
      <c r="O27" s="322">
        <f t="shared" si="7"/>
        <v>-275.2111000000001</v>
      </c>
      <c r="P27" s="322">
        <f t="shared" si="7"/>
        <v>-0.0009000000000058961</v>
      </c>
      <c r="Q27" s="322">
        <f t="shared" si="7"/>
        <v>-275.2120000000001</v>
      </c>
      <c r="S27" s="402"/>
      <c r="T27" s="402"/>
    </row>
    <row r="28" spans="1:17" ht="12.75">
      <c r="A28" s="12"/>
      <c r="B28" s="30"/>
      <c r="C28" s="395"/>
      <c r="D28" s="395"/>
      <c r="E28" s="21"/>
      <c r="F28" s="21"/>
      <c r="G28" s="21"/>
      <c r="H28" s="21"/>
      <c r="I28" s="326"/>
      <c r="J28" s="326"/>
      <c r="K28" s="326"/>
      <c r="L28" s="402"/>
      <c r="M28" s="402"/>
      <c r="N28" s="326"/>
      <c r="O28" s="21"/>
      <c r="P28" s="21"/>
      <c r="Q28" s="402"/>
    </row>
    <row r="29" spans="1:17" ht="29.25" customHeight="1">
      <c r="A29" s="340" t="s">
        <v>757</v>
      </c>
      <c r="B29" s="952" t="s">
        <v>1005</v>
      </c>
      <c r="C29" s="952"/>
      <c r="D29" s="952"/>
      <c r="E29" s="952"/>
      <c r="F29" s="952"/>
      <c r="G29" s="952"/>
      <c r="H29" s="952"/>
      <c r="I29" s="952"/>
      <c r="J29" s="952"/>
      <c r="K29" s="952"/>
      <c r="L29" s="952"/>
      <c r="M29" s="952"/>
      <c r="N29" s="952"/>
      <c r="O29" s="952"/>
      <c r="P29" s="952"/>
      <c r="Q29" s="952"/>
    </row>
    <row r="30" spans="2:17" ht="14.25" customHeight="1">
      <c r="B30" s="151"/>
      <c r="C30" s="151"/>
      <c r="D30" s="151"/>
      <c r="E30" s="151"/>
      <c r="F30" s="151"/>
      <c r="G30" s="151"/>
      <c r="H30" s="151"/>
      <c r="I30" s="151"/>
      <c r="J30" s="151"/>
      <c r="K30" s="151"/>
      <c r="L30" s="151"/>
      <c r="M30" s="340"/>
      <c r="N30" s="340"/>
      <c r="O30" s="340"/>
      <c r="P30" s="340"/>
      <c r="Q30" s="340"/>
    </row>
    <row r="31" spans="1:17" ht="14.25" customHeight="1">
      <c r="A31" s="151"/>
      <c r="B31" s="151"/>
      <c r="C31" s="151"/>
      <c r="D31" s="151"/>
      <c r="E31" s="151"/>
      <c r="F31" s="151"/>
      <c r="G31" s="151"/>
      <c r="H31" s="151"/>
      <c r="I31" s="151"/>
      <c r="J31" s="151"/>
      <c r="K31" s="151"/>
      <c r="L31" s="151"/>
      <c r="M31" s="340"/>
      <c r="N31" s="948" t="s">
        <v>777</v>
      </c>
      <c r="O31" s="948"/>
      <c r="P31" s="340"/>
      <c r="Q31" s="340"/>
    </row>
    <row r="32" spans="1:17" ht="15" customHeight="1">
      <c r="A32" s="153" t="s">
        <v>12</v>
      </c>
      <c r="B32" s="151"/>
      <c r="C32" s="151"/>
      <c r="D32" s="151"/>
      <c r="E32" s="151"/>
      <c r="F32" s="151"/>
      <c r="G32" s="151"/>
      <c r="H32" s="151"/>
      <c r="I32" s="151"/>
      <c r="J32" s="151"/>
      <c r="K32" s="151"/>
      <c r="L32" s="151"/>
      <c r="M32" s="38"/>
      <c r="N32" s="38"/>
      <c r="O32" s="38"/>
      <c r="P32" s="38"/>
      <c r="Q32" s="38"/>
    </row>
    <row r="33" spans="1:17" ht="15.75" customHeight="1">
      <c r="A33" s="151"/>
      <c r="B33" s="151"/>
      <c r="C33" s="151"/>
      <c r="D33" s="151"/>
      <c r="E33" s="151"/>
      <c r="F33" s="151"/>
      <c r="G33" s="151"/>
      <c r="H33" s="151"/>
      <c r="I33" s="151"/>
      <c r="J33" s="151"/>
      <c r="K33" s="151"/>
      <c r="L33" s="151"/>
      <c r="M33" s="15"/>
      <c r="N33" s="79"/>
      <c r="O33" s="80"/>
      <c r="P33" s="80"/>
      <c r="Q33" s="80"/>
    </row>
    <row r="34" spans="1:17" ht="15.75" customHeight="1">
      <c r="A34" s="80"/>
      <c r="B34" s="80"/>
      <c r="C34" s="80"/>
      <c r="D34" s="80"/>
      <c r="E34" s="514" t="s">
        <v>778</v>
      </c>
      <c r="F34" s="428"/>
      <c r="G34" s="80"/>
      <c r="H34" s="80"/>
      <c r="I34" s="80"/>
      <c r="J34" s="80"/>
      <c r="K34" s="80"/>
      <c r="L34" s="80"/>
      <c r="M34" s="80"/>
      <c r="N34" s="540" t="s">
        <v>1019</v>
      </c>
      <c r="O34" s="80"/>
      <c r="P34" s="80"/>
      <c r="Q34" s="80"/>
    </row>
    <row r="35" spans="1:17" ht="16.5" customHeight="1">
      <c r="A35" s="80"/>
      <c r="B35" s="80"/>
      <c r="C35" s="80"/>
      <c r="D35" s="80"/>
      <c r="E35" s="515" t="s">
        <v>779</v>
      </c>
      <c r="F35" s="429"/>
      <c r="G35" s="80"/>
      <c r="H35" s="80"/>
      <c r="I35" s="80"/>
      <c r="J35" s="80"/>
      <c r="K35" s="80"/>
      <c r="L35" s="80"/>
      <c r="M35" s="80"/>
      <c r="N35" s="540" t="s">
        <v>756</v>
      </c>
      <c r="O35" s="80"/>
      <c r="P35" s="80"/>
      <c r="Q35" s="80"/>
    </row>
    <row r="36" spans="1:17" ht="15.75">
      <c r="A36" s="15"/>
      <c r="B36" s="15"/>
      <c r="C36" s="15"/>
      <c r="D36" s="15"/>
      <c r="E36" s="516" t="s">
        <v>780</v>
      </c>
      <c r="F36" s="430"/>
      <c r="G36" s="15"/>
      <c r="H36" s="15"/>
      <c r="I36" s="15"/>
      <c r="J36" s="15"/>
      <c r="K36" s="15"/>
      <c r="L36" s="15"/>
      <c r="M36" s="15"/>
      <c r="N36" s="492" t="s">
        <v>81</v>
      </c>
      <c r="O36" s="1" t="s">
        <v>11</v>
      </c>
      <c r="P36" s="34"/>
      <c r="Q36" s="34"/>
    </row>
  </sheetData>
  <sheetProtection/>
  <mergeCells count="14">
    <mergeCell ref="A12:A13"/>
    <mergeCell ref="B12:B13"/>
    <mergeCell ref="I12:K12"/>
    <mergeCell ref="O12:Q12"/>
    <mergeCell ref="N31:O31"/>
    <mergeCell ref="L12:N12"/>
    <mergeCell ref="C12:E12"/>
    <mergeCell ref="F12:H12"/>
    <mergeCell ref="B29:Q29"/>
    <mergeCell ref="P2:Q2"/>
    <mergeCell ref="A3:Q3"/>
    <mergeCell ref="A4:Q4"/>
    <mergeCell ref="N11:Q11"/>
    <mergeCell ref="A7:Q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1" r:id="rId1"/>
</worksheet>
</file>

<file path=xl/worksheets/sheet25.xml><?xml version="1.0" encoding="utf-8"?>
<worksheet xmlns="http://schemas.openxmlformats.org/spreadsheetml/2006/main" xmlns:r="http://schemas.openxmlformats.org/officeDocument/2006/relationships">
  <sheetPr>
    <tabColor theme="3" tint="0.7999799847602844"/>
    <pageSetUpPr fitToPage="1"/>
  </sheetPr>
  <dimension ref="A2:T37"/>
  <sheetViews>
    <sheetView view="pageBreakPreview" zoomScale="120" zoomScaleSheetLayoutView="120" zoomScalePageLayoutView="0" workbookViewId="0" topLeftCell="A16">
      <selection activeCell="B29" sqref="B29:Q29"/>
    </sheetView>
  </sheetViews>
  <sheetFormatPr defaultColWidth="9.140625" defaultRowHeight="12.75"/>
  <cols>
    <col min="1" max="1" width="7.421875" style="16" customWidth="1"/>
    <col min="2" max="2" width="13.28125" style="16" customWidth="1"/>
    <col min="3" max="3" width="8.7109375" style="16" customWidth="1"/>
    <col min="4" max="4" width="8.140625" style="16" customWidth="1"/>
    <col min="5" max="5" width="10.00390625" style="16" customWidth="1"/>
    <col min="6" max="7" width="7.28125" style="16" customWidth="1"/>
    <col min="8" max="8" width="8.140625" style="16" customWidth="1"/>
    <col min="9" max="9" width="9.28125" style="16" customWidth="1"/>
    <col min="10" max="10" width="10.00390625" style="16" customWidth="1"/>
    <col min="11" max="11" width="8.421875" style="16" customWidth="1"/>
    <col min="12" max="12" width="8.7109375" style="16" customWidth="1"/>
    <col min="13" max="13" width="7.8515625" style="16" customWidth="1"/>
    <col min="14" max="14" width="11.28125" style="16" customWidth="1"/>
    <col min="15" max="15" width="13.7109375" style="16" customWidth="1"/>
    <col min="16" max="16" width="11.8515625" style="16" customWidth="1"/>
    <col min="17" max="17" width="9.7109375" style="16" customWidth="1"/>
    <col min="18" max="18" width="5.140625" style="16" customWidth="1"/>
    <col min="19" max="16384" width="9.140625" style="16" customWidth="1"/>
  </cols>
  <sheetData>
    <row r="1" ht="53.25" customHeight="1"/>
    <row r="2" spans="8:17" ht="15">
      <c r="H2" s="34"/>
      <c r="I2" s="34"/>
      <c r="J2" s="34"/>
      <c r="K2" s="34"/>
      <c r="L2" s="34"/>
      <c r="M2" s="34"/>
      <c r="N2" s="34"/>
      <c r="O2" s="34"/>
      <c r="P2" s="884" t="s">
        <v>90</v>
      </c>
      <c r="Q2" s="884"/>
    </row>
    <row r="3" spans="1:17" ht="15">
      <c r="A3" s="885" t="s">
        <v>0</v>
      </c>
      <c r="B3" s="885"/>
      <c r="C3" s="885"/>
      <c r="D3" s="885"/>
      <c r="E3" s="885"/>
      <c r="F3" s="885"/>
      <c r="G3" s="885"/>
      <c r="H3" s="885"/>
      <c r="I3" s="885"/>
      <c r="J3" s="885"/>
      <c r="K3" s="885"/>
      <c r="L3" s="885"/>
      <c r="M3" s="885"/>
      <c r="N3" s="885"/>
      <c r="O3" s="885"/>
      <c r="P3" s="885"/>
      <c r="Q3" s="885"/>
    </row>
    <row r="4" spans="1:17" ht="20.25">
      <c r="A4" s="796" t="s">
        <v>781</v>
      </c>
      <c r="B4" s="796"/>
      <c r="C4" s="796"/>
      <c r="D4" s="796"/>
      <c r="E4" s="796"/>
      <c r="F4" s="796"/>
      <c r="G4" s="796"/>
      <c r="H4" s="796"/>
      <c r="I4" s="796"/>
      <c r="J4" s="796"/>
      <c r="K4" s="796"/>
      <c r="L4" s="796"/>
      <c r="M4" s="796"/>
      <c r="N4" s="796"/>
      <c r="O4" s="796"/>
      <c r="P4" s="796"/>
      <c r="Q4" s="796"/>
    </row>
    <row r="5" ht="10.5" customHeight="1"/>
    <row r="6" spans="1:17" ht="9" customHeight="1">
      <c r="A6" s="24"/>
      <c r="B6" s="24"/>
      <c r="C6" s="24"/>
      <c r="D6" s="24"/>
      <c r="E6" s="23"/>
      <c r="F6" s="23"/>
      <c r="G6" s="23"/>
      <c r="H6" s="23"/>
      <c r="I6" s="23"/>
      <c r="J6" s="23"/>
      <c r="K6" s="23"/>
      <c r="L6" s="23"/>
      <c r="M6" s="23"/>
      <c r="N6" s="24"/>
      <c r="O6" s="24"/>
      <c r="P6" s="23"/>
      <c r="Q6" s="21"/>
    </row>
    <row r="7" spans="2:15" ht="18" customHeight="1">
      <c r="B7" s="110"/>
      <c r="C7" s="110"/>
      <c r="D7" s="764" t="s">
        <v>817</v>
      </c>
      <c r="E7" s="764"/>
      <c r="F7" s="764"/>
      <c r="G7" s="764"/>
      <c r="H7" s="764"/>
      <c r="I7" s="764"/>
      <c r="J7" s="764"/>
      <c r="K7" s="764"/>
      <c r="L7" s="764"/>
      <c r="M7" s="764"/>
      <c r="N7" s="764"/>
      <c r="O7" s="764"/>
    </row>
    <row r="8" ht="5.25" customHeight="1"/>
    <row r="9" spans="1:17" ht="12.75">
      <c r="A9" s="352" t="s">
        <v>755</v>
      </c>
      <c r="B9" s="352"/>
      <c r="Q9" s="32" t="s">
        <v>21</v>
      </c>
    </row>
    <row r="10" spans="1:17" ht="15.75">
      <c r="A10" s="14"/>
      <c r="N10" s="947" t="s">
        <v>811</v>
      </c>
      <c r="O10" s="947"/>
      <c r="P10" s="947"/>
      <c r="Q10" s="947"/>
    </row>
    <row r="11" spans="1:17" ht="36.75" customHeight="1">
      <c r="A11" s="879" t="s">
        <v>2</v>
      </c>
      <c r="B11" s="879" t="s">
        <v>3</v>
      </c>
      <c r="C11" s="817" t="s">
        <v>881</v>
      </c>
      <c r="D11" s="817"/>
      <c r="E11" s="817"/>
      <c r="F11" s="817" t="s">
        <v>829</v>
      </c>
      <c r="G11" s="817"/>
      <c r="H11" s="817"/>
      <c r="I11" s="949" t="s">
        <v>361</v>
      </c>
      <c r="J11" s="950"/>
      <c r="K11" s="951"/>
      <c r="L11" s="949" t="s">
        <v>91</v>
      </c>
      <c r="M11" s="950"/>
      <c r="N11" s="951"/>
      <c r="O11" s="953" t="s">
        <v>882</v>
      </c>
      <c r="P11" s="954"/>
      <c r="Q11" s="955"/>
    </row>
    <row r="12" spans="1:17" ht="39.75" customHeight="1">
      <c r="A12" s="880"/>
      <c r="B12" s="880"/>
      <c r="C12" s="5" t="s">
        <v>110</v>
      </c>
      <c r="D12" s="5" t="s">
        <v>654</v>
      </c>
      <c r="E12" s="35" t="s">
        <v>17</v>
      </c>
      <c r="F12" s="5" t="s">
        <v>110</v>
      </c>
      <c r="G12" s="5" t="s">
        <v>655</v>
      </c>
      <c r="H12" s="35" t="s">
        <v>17</v>
      </c>
      <c r="I12" s="5" t="s">
        <v>110</v>
      </c>
      <c r="J12" s="5" t="s">
        <v>655</v>
      </c>
      <c r="K12" s="35" t="s">
        <v>17</v>
      </c>
      <c r="L12" s="5" t="s">
        <v>110</v>
      </c>
      <c r="M12" s="5" t="s">
        <v>655</v>
      </c>
      <c r="N12" s="35" t="s">
        <v>17</v>
      </c>
      <c r="O12" s="5" t="s">
        <v>223</v>
      </c>
      <c r="P12" s="5" t="s">
        <v>656</v>
      </c>
      <c r="Q12" s="5" t="s">
        <v>111</v>
      </c>
    </row>
    <row r="13" spans="1:17" s="66" customFormat="1" ht="12.75">
      <c r="A13" s="63">
        <v>1</v>
      </c>
      <c r="B13" s="63">
        <v>2</v>
      </c>
      <c r="C13" s="63">
        <v>3</v>
      </c>
      <c r="D13" s="63">
        <v>4</v>
      </c>
      <c r="E13" s="63">
        <v>5</v>
      </c>
      <c r="F13" s="63">
        <v>6</v>
      </c>
      <c r="G13" s="63">
        <v>7</v>
      </c>
      <c r="H13" s="63">
        <v>8</v>
      </c>
      <c r="I13" s="63">
        <v>9</v>
      </c>
      <c r="J13" s="63">
        <v>10</v>
      </c>
      <c r="K13" s="63">
        <v>11</v>
      </c>
      <c r="L13" s="63">
        <v>12</v>
      </c>
      <c r="M13" s="63">
        <v>13</v>
      </c>
      <c r="N13" s="63">
        <v>14</v>
      </c>
      <c r="O13" s="63">
        <v>15</v>
      </c>
      <c r="P13" s="63">
        <v>16</v>
      </c>
      <c r="Q13" s="63">
        <v>17</v>
      </c>
    </row>
    <row r="14" spans="1:20" s="257" customFormat="1" ht="12.75">
      <c r="A14" s="389">
        <v>1</v>
      </c>
      <c r="B14" s="261" t="s">
        <v>726</v>
      </c>
      <c r="C14" s="376">
        <v>155.4623</v>
      </c>
      <c r="D14" s="376">
        <v>17.2449</v>
      </c>
      <c r="E14" s="376">
        <f>C14+D14</f>
        <v>172.7072</v>
      </c>
      <c r="F14" s="376">
        <v>20.4776</v>
      </c>
      <c r="G14" s="376">
        <v>2.2683</v>
      </c>
      <c r="H14" s="376">
        <f>F14+G14</f>
        <v>22.7459</v>
      </c>
      <c r="I14" s="192">
        <v>67.91</v>
      </c>
      <c r="J14" s="192">
        <v>13.49</v>
      </c>
      <c r="K14" s="376">
        <f>I14+J14</f>
        <v>81.39999999999999</v>
      </c>
      <c r="L14" s="376">
        <v>103.86</v>
      </c>
      <c r="M14" s="376">
        <v>16.68</v>
      </c>
      <c r="N14" s="376">
        <f>L14+M14</f>
        <v>120.53999999999999</v>
      </c>
      <c r="O14" s="376">
        <f>F14+I14-L14</f>
        <v>-15.472400000000007</v>
      </c>
      <c r="P14" s="376">
        <f>G14+J14-M14</f>
        <v>-0.9216999999999995</v>
      </c>
      <c r="Q14" s="376">
        <f>O14+P14</f>
        <v>-16.39410000000001</v>
      </c>
      <c r="S14" s="391"/>
      <c r="T14" s="391"/>
    </row>
    <row r="15" spans="1:20" s="257" customFormat="1" ht="12.75">
      <c r="A15" s="389">
        <v>2</v>
      </c>
      <c r="B15" s="261" t="s">
        <v>727</v>
      </c>
      <c r="C15" s="376">
        <v>357.214</v>
      </c>
      <c r="D15" s="376">
        <v>39.6247</v>
      </c>
      <c r="E15" s="376">
        <f aca="true" t="shared" si="0" ref="E15:E25">C15+D15</f>
        <v>396.8387</v>
      </c>
      <c r="F15" s="376">
        <v>41.982</v>
      </c>
      <c r="G15" s="376">
        <v>0.2943</v>
      </c>
      <c r="H15" s="376">
        <f aca="true" t="shared" si="1" ref="H15:H25">F15+G15</f>
        <v>42.2763</v>
      </c>
      <c r="I15" s="192">
        <v>172</v>
      </c>
      <c r="J15" s="192">
        <v>34.19</v>
      </c>
      <c r="K15" s="376">
        <f aca="true" t="shared" si="2" ref="K15:K25">I15+J15</f>
        <v>206.19</v>
      </c>
      <c r="L15" s="376">
        <v>239.78</v>
      </c>
      <c r="M15" s="376">
        <v>38.51</v>
      </c>
      <c r="N15" s="376">
        <f aca="true" t="shared" si="3" ref="N15:N25">L15+M15</f>
        <v>278.29</v>
      </c>
      <c r="O15" s="376">
        <f aca="true" t="shared" si="4" ref="O15:O25">F15+I15-L15</f>
        <v>-25.798000000000002</v>
      </c>
      <c r="P15" s="376">
        <f aca="true" t="shared" si="5" ref="P15:P25">G15+J15-M15</f>
        <v>-4.0257000000000005</v>
      </c>
      <c r="Q15" s="376">
        <f aca="true" t="shared" si="6" ref="Q15:Q25">O15+P15</f>
        <v>-29.823700000000002</v>
      </c>
      <c r="S15" s="391"/>
      <c r="T15" s="391"/>
    </row>
    <row r="16" spans="1:20" s="257" customFormat="1" ht="12.75">
      <c r="A16" s="389">
        <v>3</v>
      </c>
      <c r="B16" s="261" t="s">
        <v>728</v>
      </c>
      <c r="C16" s="376">
        <v>140.5857</v>
      </c>
      <c r="D16" s="376">
        <v>15.5947</v>
      </c>
      <c r="E16" s="376">
        <f t="shared" si="0"/>
        <v>156.1804</v>
      </c>
      <c r="F16" s="376">
        <v>16.6233</v>
      </c>
      <c r="G16" s="376">
        <v>0.5307</v>
      </c>
      <c r="H16" s="376">
        <f t="shared" si="1"/>
        <v>17.154</v>
      </c>
      <c r="I16" s="192">
        <v>72.85</v>
      </c>
      <c r="J16" s="192">
        <v>14.48</v>
      </c>
      <c r="K16" s="376">
        <f t="shared" si="2"/>
        <v>87.33</v>
      </c>
      <c r="L16" s="376">
        <v>90.31</v>
      </c>
      <c r="M16" s="376">
        <v>14.5</v>
      </c>
      <c r="N16" s="376">
        <f t="shared" si="3"/>
        <v>104.81</v>
      </c>
      <c r="O16" s="376">
        <f t="shared" si="4"/>
        <v>-0.8367000000000075</v>
      </c>
      <c r="P16" s="376">
        <f t="shared" si="5"/>
        <v>0.5106999999999999</v>
      </c>
      <c r="Q16" s="376">
        <f t="shared" si="6"/>
        <v>-0.3260000000000076</v>
      </c>
      <c r="S16" s="391"/>
      <c r="T16" s="391"/>
    </row>
    <row r="17" spans="1:20" s="257" customFormat="1" ht="12.75">
      <c r="A17" s="389">
        <v>4</v>
      </c>
      <c r="B17" s="261" t="s">
        <v>729</v>
      </c>
      <c r="C17" s="376">
        <v>409.8499</v>
      </c>
      <c r="D17" s="376">
        <v>45.4634</v>
      </c>
      <c r="E17" s="376">
        <f t="shared" si="0"/>
        <v>455.31329999999997</v>
      </c>
      <c r="F17" s="376">
        <v>77.8425</v>
      </c>
      <c r="G17" s="376">
        <v>4.7587</v>
      </c>
      <c r="H17" s="376">
        <f t="shared" si="1"/>
        <v>82.6012</v>
      </c>
      <c r="I17" s="192">
        <v>187.34</v>
      </c>
      <c r="J17" s="192">
        <v>37.24</v>
      </c>
      <c r="K17" s="376">
        <f t="shared" si="2"/>
        <v>224.58</v>
      </c>
      <c r="L17" s="376">
        <v>258.15</v>
      </c>
      <c r="M17" s="376">
        <v>41.46</v>
      </c>
      <c r="N17" s="376">
        <f t="shared" si="3"/>
        <v>299.60999999999996</v>
      </c>
      <c r="O17" s="376">
        <f t="shared" si="4"/>
        <v>7.032500000000027</v>
      </c>
      <c r="P17" s="376">
        <f t="shared" si="5"/>
        <v>0.5386999999999986</v>
      </c>
      <c r="Q17" s="376">
        <f t="shared" si="6"/>
        <v>7.571200000000026</v>
      </c>
      <c r="S17" s="391"/>
      <c r="T17" s="391"/>
    </row>
    <row r="18" spans="1:20" s="257" customFormat="1" ht="12.75">
      <c r="A18" s="389">
        <v>5</v>
      </c>
      <c r="B18" s="261" t="s">
        <v>730</v>
      </c>
      <c r="C18" s="376">
        <v>28.6033</v>
      </c>
      <c r="D18" s="376">
        <v>3.1728</v>
      </c>
      <c r="E18" s="376">
        <f t="shared" si="0"/>
        <v>31.7761</v>
      </c>
      <c r="F18" s="376">
        <v>4.3594</v>
      </c>
      <c r="G18" s="376">
        <v>0.1345</v>
      </c>
      <c r="H18" s="376">
        <f t="shared" si="1"/>
        <v>4.4939</v>
      </c>
      <c r="I18" s="192">
        <v>16.3</v>
      </c>
      <c r="J18" s="192">
        <v>3.24</v>
      </c>
      <c r="K18" s="376">
        <f t="shared" si="2"/>
        <v>19.54</v>
      </c>
      <c r="L18" s="376">
        <v>21.57</v>
      </c>
      <c r="M18" s="376">
        <v>3.46</v>
      </c>
      <c r="N18" s="376">
        <f t="shared" si="3"/>
        <v>25.03</v>
      </c>
      <c r="O18" s="376">
        <f t="shared" si="4"/>
        <v>-0.9105999999999987</v>
      </c>
      <c r="P18" s="376">
        <f t="shared" si="5"/>
        <v>-0.08549999999999969</v>
      </c>
      <c r="Q18" s="376">
        <f t="shared" si="6"/>
        <v>-0.9960999999999984</v>
      </c>
      <c r="S18" s="391"/>
      <c r="T18" s="391"/>
    </row>
    <row r="19" spans="1:20" s="257" customFormat="1" ht="12.75">
      <c r="A19" s="389">
        <v>6</v>
      </c>
      <c r="B19" s="261" t="s">
        <v>731</v>
      </c>
      <c r="C19" s="376">
        <v>222.5236</v>
      </c>
      <c r="D19" s="376">
        <v>24.6839</v>
      </c>
      <c r="E19" s="376">
        <f t="shared" si="0"/>
        <v>247.20749999999998</v>
      </c>
      <c r="F19" s="376">
        <v>35.3357</v>
      </c>
      <c r="G19" s="376">
        <v>4.0658</v>
      </c>
      <c r="H19" s="376">
        <f t="shared" si="1"/>
        <v>39.401500000000006</v>
      </c>
      <c r="I19" s="192">
        <v>113.07</v>
      </c>
      <c r="J19" s="192">
        <v>22.47</v>
      </c>
      <c r="K19" s="376">
        <f t="shared" si="2"/>
        <v>135.54</v>
      </c>
      <c r="L19" s="376">
        <v>146.4</v>
      </c>
      <c r="M19" s="376">
        <v>23.51</v>
      </c>
      <c r="N19" s="376">
        <f t="shared" si="3"/>
        <v>169.91</v>
      </c>
      <c r="O19" s="376">
        <f t="shared" si="4"/>
        <v>2.0056999999999903</v>
      </c>
      <c r="P19" s="376">
        <f t="shared" si="5"/>
        <v>3.0257999999999967</v>
      </c>
      <c r="Q19" s="376">
        <f t="shared" si="6"/>
        <v>5.031499999999987</v>
      </c>
      <c r="S19" s="391"/>
      <c r="T19" s="391"/>
    </row>
    <row r="20" spans="1:20" s="257" customFormat="1" ht="12.75">
      <c r="A20" s="389">
        <v>7</v>
      </c>
      <c r="B20" s="261" t="s">
        <v>732</v>
      </c>
      <c r="C20" s="376">
        <v>10.1749</v>
      </c>
      <c r="D20" s="376">
        <v>1.1286</v>
      </c>
      <c r="E20" s="376">
        <f t="shared" si="0"/>
        <v>11.3035</v>
      </c>
      <c r="F20" s="376">
        <v>2.252</v>
      </c>
      <c r="G20" s="376">
        <v>0.0727</v>
      </c>
      <c r="H20" s="376">
        <f t="shared" si="1"/>
        <v>2.3247</v>
      </c>
      <c r="I20" s="192">
        <v>7.51</v>
      </c>
      <c r="J20" s="192">
        <v>1.49</v>
      </c>
      <c r="K20" s="376">
        <f t="shared" si="2"/>
        <v>9</v>
      </c>
      <c r="L20" s="376">
        <v>6.75</v>
      </c>
      <c r="M20" s="376">
        <v>1.08</v>
      </c>
      <c r="N20" s="376">
        <f t="shared" si="3"/>
        <v>7.83</v>
      </c>
      <c r="O20" s="376">
        <f t="shared" si="4"/>
        <v>3.0120000000000005</v>
      </c>
      <c r="P20" s="376">
        <f t="shared" si="5"/>
        <v>0.4826999999999999</v>
      </c>
      <c r="Q20" s="376">
        <f t="shared" si="6"/>
        <v>3.4947000000000004</v>
      </c>
      <c r="S20" s="391"/>
      <c r="T20" s="391"/>
    </row>
    <row r="21" spans="1:20" s="257" customFormat="1" ht="12.75">
      <c r="A21" s="389">
        <v>8</v>
      </c>
      <c r="B21" s="261" t="s">
        <v>733</v>
      </c>
      <c r="C21" s="376">
        <v>430.4036</v>
      </c>
      <c r="D21" s="376">
        <v>47.7434</v>
      </c>
      <c r="E21" s="376">
        <f t="shared" si="0"/>
        <v>478.147</v>
      </c>
      <c r="F21" s="376">
        <v>53.3287</v>
      </c>
      <c r="G21" s="376">
        <v>5.2469</v>
      </c>
      <c r="H21" s="376">
        <f t="shared" si="1"/>
        <v>58.575599999999994</v>
      </c>
      <c r="I21" s="192">
        <v>204.56</v>
      </c>
      <c r="J21" s="192">
        <v>40.71</v>
      </c>
      <c r="K21" s="376">
        <f t="shared" si="2"/>
        <v>245.27</v>
      </c>
      <c r="L21" s="376">
        <v>286</v>
      </c>
      <c r="M21" s="376">
        <v>45.92</v>
      </c>
      <c r="N21" s="376">
        <f t="shared" si="3"/>
        <v>331.92</v>
      </c>
      <c r="O21" s="376">
        <f t="shared" si="4"/>
        <v>-28.11130000000003</v>
      </c>
      <c r="P21" s="376">
        <f t="shared" si="5"/>
        <v>0.03690000000000282</v>
      </c>
      <c r="Q21" s="376">
        <f t="shared" si="6"/>
        <v>-28.074400000000026</v>
      </c>
      <c r="S21" s="391"/>
      <c r="T21" s="391"/>
    </row>
    <row r="22" spans="1:20" s="257" customFormat="1" ht="12.75">
      <c r="A22" s="389">
        <v>9</v>
      </c>
      <c r="B22" s="261" t="s">
        <v>734</v>
      </c>
      <c r="C22" s="376">
        <v>339.5425</v>
      </c>
      <c r="D22" s="376">
        <v>37.6644</v>
      </c>
      <c r="E22" s="376">
        <f t="shared" si="0"/>
        <v>377.2069</v>
      </c>
      <c r="F22" s="376">
        <v>15.4971</v>
      </c>
      <c r="G22" s="376">
        <v>2.1949</v>
      </c>
      <c r="H22" s="376">
        <f t="shared" si="1"/>
        <v>17.692</v>
      </c>
      <c r="I22" s="192">
        <v>156.54</v>
      </c>
      <c r="J22" s="192">
        <v>31.11</v>
      </c>
      <c r="K22" s="376">
        <f t="shared" si="2"/>
        <v>187.64999999999998</v>
      </c>
      <c r="L22" s="376">
        <v>256.63</v>
      </c>
      <c r="M22" s="376">
        <f>41.21+0.05</f>
        <v>41.26</v>
      </c>
      <c r="N22" s="376">
        <f t="shared" si="3"/>
        <v>297.89</v>
      </c>
      <c r="O22" s="376">
        <f t="shared" si="4"/>
        <v>-84.59290000000001</v>
      </c>
      <c r="P22" s="376">
        <f>G22+J22-M22+0.01</f>
        <v>-7.945100000000002</v>
      </c>
      <c r="Q22" s="376">
        <f>O22+P22-0.01</f>
        <v>-92.54800000000002</v>
      </c>
      <c r="S22" s="391"/>
      <c r="T22" s="391"/>
    </row>
    <row r="23" spans="1:20" s="257" customFormat="1" ht="12.75">
      <c r="A23" s="389">
        <v>10</v>
      </c>
      <c r="B23" s="261" t="s">
        <v>735</v>
      </c>
      <c r="C23" s="376">
        <v>293.064</v>
      </c>
      <c r="D23" s="376">
        <v>32.5087</v>
      </c>
      <c r="E23" s="376">
        <f t="shared" si="0"/>
        <v>325.5727</v>
      </c>
      <c r="F23" s="376">
        <v>66.8829</v>
      </c>
      <c r="G23" s="376">
        <v>6.7143</v>
      </c>
      <c r="H23" s="376">
        <f t="shared" si="1"/>
        <v>73.5972</v>
      </c>
      <c r="I23" s="192">
        <v>137.96</v>
      </c>
      <c r="J23" s="192">
        <v>27.42</v>
      </c>
      <c r="K23" s="376">
        <f t="shared" si="2"/>
        <v>165.38</v>
      </c>
      <c r="L23" s="376">
        <v>195.76</v>
      </c>
      <c r="M23" s="376">
        <v>31.44</v>
      </c>
      <c r="N23" s="376">
        <f t="shared" si="3"/>
        <v>227.2</v>
      </c>
      <c r="O23" s="376">
        <f t="shared" si="4"/>
        <v>9.082900000000024</v>
      </c>
      <c r="P23" s="376">
        <f t="shared" si="5"/>
        <v>2.694300000000002</v>
      </c>
      <c r="Q23" s="376">
        <f t="shared" si="6"/>
        <v>11.777200000000025</v>
      </c>
      <c r="S23" s="391"/>
      <c r="T23" s="391"/>
    </row>
    <row r="24" spans="1:20" s="257" customFormat="1" ht="12.75">
      <c r="A24" s="389">
        <v>11</v>
      </c>
      <c r="B24" s="261" t="s">
        <v>736</v>
      </c>
      <c r="C24" s="376">
        <v>271.0692</v>
      </c>
      <c r="D24" s="376">
        <v>30.0689</v>
      </c>
      <c r="E24" s="376">
        <f t="shared" si="0"/>
        <v>301.1381</v>
      </c>
      <c r="F24" s="376">
        <v>34.0611</v>
      </c>
      <c r="G24" s="376">
        <v>4.7774</v>
      </c>
      <c r="H24" s="376">
        <f t="shared" si="1"/>
        <v>38.8385</v>
      </c>
      <c r="I24" s="192">
        <v>121.98</v>
      </c>
      <c r="J24" s="192">
        <v>24.24</v>
      </c>
      <c r="K24" s="376">
        <f t="shared" si="2"/>
        <v>146.22</v>
      </c>
      <c r="L24" s="376">
        <v>170.25</v>
      </c>
      <c r="M24" s="376">
        <v>27.34</v>
      </c>
      <c r="N24" s="376">
        <f t="shared" si="3"/>
        <v>197.59</v>
      </c>
      <c r="O24" s="376">
        <f t="shared" si="4"/>
        <v>-14.2089</v>
      </c>
      <c r="P24" s="376">
        <f t="shared" si="5"/>
        <v>1.6773999999999987</v>
      </c>
      <c r="Q24" s="376">
        <f t="shared" si="6"/>
        <v>-12.531500000000001</v>
      </c>
      <c r="S24" s="391"/>
      <c r="T24" s="391"/>
    </row>
    <row r="25" spans="1:20" s="257" customFormat="1" ht="12.75">
      <c r="A25" s="389">
        <v>12</v>
      </c>
      <c r="B25" s="261" t="s">
        <v>737</v>
      </c>
      <c r="C25" s="376">
        <v>196.5259</v>
      </c>
      <c r="D25" s="376">
        <v>21.8</v>
      </c>
      <c r="E25" s="376">
        <f t="shared" si="0"/>
        <v>218.32590000000002</v>
      </c>
      <c r="F25" s="376">
        <v>23.9889</v>
      </c>
      <c r="G25" s="376">
        <v>1.2065</v>
      </c>
      <c r="H25" s="376">
        <f t="shared" si="1"/>
        <v>25.1954</v>
      </c>
      <c r="I25" s="192">
        <v>114.11</v>
      </c>
      <c r="J25" s="192">
        <v>22.68</v>
      </c>
      <c r="K25" s="376">
        <f t="shared" si="2"/>
        <v>136.79</v>
      </c>
      <c r="L25" s="376">
        <v>123.72</v>
      </c>
      <c r="M25" s="376">
        <v>19.87</v>
      </c>
      <c r="N25" s="376">
        <f t="shared" si="3"/>
        <v>143.59</v>
      </c>
      <c r="O25" s="376">
        <f t="shared" si="4"/>
        <v>14.378900000000016</v>
      </c>
      <c r="P25" s="376">
        <f t="shared" si="5"/>
        <v>4.016499999999997</v>
      </c>
      <c r="Q25" s="376">
        <f t="shared" si="6"/>
        <v>18.395400000000013</v>
      </c>
      <c r="S25" s="391"/>
      <c r="T25" s="391"/>
    </row>
    <row r="26" spans="1:20" ht="12.75">
      <c r="A26" s="29"/>
      <c r="B26" s="29" t="s">
        <v>17</v>
      </c>
      <c r="C26" s="322">
        <f aca="true" t="shared" si="7" ref="C26:Q26">SUM(C14:C25)</f>
        <v>2855.0188999999996</v>
      </c>
      <c r="D26" s="322">
        <f t="shared" si="7"/>
        <v>316.6984</v>
      </c>
      <c r="E26" s="322">
        <f t="shared" si="7"/>
        <v>3171.7173000000003</v>
      </c>
      <c r="F26" s="322">
        <f t="shared" si="7"/>
        <v>392.63120000000004</v>
      </c>
      <c r="G26" s="322">
        <f t="shared" si="7"/>
        <v>32.265</v>
      </c>
      <c r="H26" s="322">
        <f t="shared" si="7"/>
        <v>424.8962</v>
      </c>
      <c r="I26" s="322">
        <f t="shared" si="7"/>
        <v>1372.1299999999999</v>
      </c>
      <c r="J26" s="322">
        <f t="shared" si="7"/>
        <v>272.76000000000005</v>
      </c>
      <c r="K26" s="322">
        <f t="shared" si="7"/>
        <v>1644.89</v>
      </c>
      <c r="L26" s="322">
        <f t="shared" si="7"/>
        <v>1899.1799999999998</v>
      </c>
      <c r="M26" s="322">
        <f t="shared" si="7"/>
        <v>305.03</v>
      </c>
      <c r="N26" s="322">
        <f t="shared" si="7"/>
        <v>2204.21</v>
      </c>
      <c r="O26" s="322">
        <f t="shared" si="7"/>
        <v>-134.4188</v>
      </c>
      <c r="P26" s="322">
        <f>SUM(P14:P25)</f>
        <v>0.004999999999993676</v>
      </c>
      <c r="Q26" s="322">
        <f t="shared" si="7"/>
        <v>-134.4238</v>
      </c>
      <c r="S26" s="326"/>
      <c r="T26" s="326"/>
    </row>
    <row r="27" spans="1:17" ht="12.75">
      <c r="A27" s="12"/>
      <c r="B27" s="30"/>
      <c r="C27" s="30"/>
      <c r="D27" s="30"/>
      <c r="E27" s="21"/>
      <c r="F27" s="21"/>
      <c r="G27" s="21"/>
      <c r="H27" s="21"/>
      <c r="I27" s="326"/>
      <c r="J27" s="326"/>
      <c r="K27" s="402"/>
      <c r="N27" s="21"/>
      <c r="O27" s="21"/>
      <c r="P27" s="21"/>
      <c r="Q27" s="402"/>
    </row>
    <row r="28" spans="1:17" s="45" customFormat="1" ht="14.25">
      <c r="A28" s="956" t="s">
        <v>657</v>
      </c>
      <c r="B28" s="956"/>
      <c r="C28" s="956"/>
      <c r="D28" s="956"/>
      <c r="E28" s="956"/>
      <c r="F28" s="956"/>
      <c r="G28" s="956"/>
      <c r="H28" s="956"/>
      <c r="I28" s="956"/>
      <c r="J28" s="956"/>
      <c r="K28" s="956"/>
      <c r="L28" s="956"/>
      <c r="M28" s="956"/>
      <c r="N28" s="956"/>
      <c r="O28" s="956"/>
      <c r="P28" s="956"/>
      <c r="Q28" s="956"/>
    </row>
    <row r="29" spans="1:17" ht="34.5" customHeight="1">
      <c r="A29" s="340" t="s">
        <v>757</v>
      </c>
      <c r="B29" s="957" t="s">
        <v>1004</v>
      </c>
      <c r="C29" s="957"/>
      <c r="D29" s="957"/>
      <c r="E29" s="957"/>
      <c r="F29" s="957"/>
      <c r="G29" s="957"/>
      <c r="H29" s="957"/>
      <c r="I29" s="957"/>
      <c r="J29" s="957"/>
      <c r="K29" s="957"/>
      <c r="L29" s="957"/>
      <c r="M29" s="957"/>
      <c r="N29" s="957"/>
      <c r="O29" s="957"/>
      <c r="P29" s="957"/>
      <c r="Q29" s="957"/>
    </row>
    <row r="30" spans="1:17" ht="15.75" customHeight="1">
      <c r="A30" s="599"/>
      <c r="B30" s="599"/>
      <c r="C30" s="599"/>
      <c r="D30" s="599"/>
      <c r="E30" s="599"/>
      <c r="F30" s="599"/>
      <c r="G30" s="599"/>
      <c r="H30" s="599"/>
      <c r="I30" s="599"/>
      <c r="J30" s="599"/>
      <c r="K30" s="599"/>
      <c r="L30" s="599"/>
      <c r="M30" s="599"/>
      <c r="N30" s="340"/>
      <c r="O30" s="340"/>
      <c r="P30" s="340"/>
      <c r="Q30" s="340"/>
    </row>
    <row r="31" spans="1:17" ht="15.75" customHeight="1">
      <c r="A31" s="599"/>
      <c r="B31" s="599"/>
      <c r="C31" s="599"/>
      <c r="D31" s="599"/>
      <c r="E31" s="599"/>
      <c r="F31" s="599"/>
      <c r="G31" s="599"/>
      <c r="H31" s="599"/>
      <c r="I31" s="599"/>
      <c r="J31" s="599"/>
      <c r="K31" s="599"/>
      <c r="L31" s="599"/>
      <c r="M31" s="599"/>
      <c r="N31" s="340"/>
      <c r="O31" s="340"/>
      <c r="P31" s="340"/>
      <c r="Q31" s="340"/>
    </row>
    <row r="32" spans="1:17" ht="14.25" customHeight="1">
      <c r="A32" s="599"/>
      <c r="B32" s="599"/>
      <c r="C32" s="599"/>
      <c r="D32" s="599"/>
      <c r="E32" s="599"/>
      <c r="F32" s="599"/>
      <c r="G32" s="599"/>
      <c r="H32" s="599"/>
      <c r="I32" s="599"/>
      <c r="J32" s="599"/>
      <c r="K32" s="599"/>
      <c r="L32" s="599"/>
      <c r="M32" s="599"/>
      <c r="N32" s="948" t="s">
        <v>777</v>
      </c>
      <c r="O32" s="948"/>
      <c r="P32" s="397"/>
      <c r="Q32" s="397"/>
    </row>
    <row r="33" spans="1:17" ht="15.75" customHeight="1">
      <c r="A33" s="599"/>
      <c r="B33" s="599"/>
      <c r="C33" s="599"/>
      <c r="D33" s="599"/>
      <c r="E33" s="599"/>
      <c r="F33" s="599"/>
      <c r="G33" s="599"/>
      <c r="H33" s="599"/>
      <c r="I33" s="599"/>
      <c r="J33" s="599"/>
      <c r="K33" s="599"/>
      <c r="L33" s="599"/>
      <c r="M33" s="599"/>
      <c r="N33" s="401"/>
      <c r="O33" s="38"/>
      <c r="P33" s="38"/>
      <c r="Q33" s="38"/>
    </row>
    <row r="34" spans="1:17" ht="15.75" customHeight="1">
      <c r="A34" s="14" t="s">
        <v>12</v>
      </c>
      <c r="B34" s="15"/>
      <c r="C34" s="15"/>
      <c r="D34" s="15"/>
      <c r="E34" s="15"/>
      <c r="F34" s="15"/>
      <c r="G34" s="15"/>
      <c r="H34" s="15"/>
      <c r="I34" s="325"/>
      <c r="J34" s="325"/>
      <c r="K34" s="15"/>
      <c r="L34" s="15"/>
      <c r="M34" s="15"/>
      <c r="N34" s="79"/>
      <c r="O34" s="80"/>
      <c r="P34" s="80"/>
      <c r="Q34" s="80"/>
    </row>
    <row r="35" spans="1:17" ht="15" customHeight="1">
      <c r="A35" s="80"/>
      <c r="B35" s="80"/>
      <c r="C35" s="80"/>
      <c r="D35" s="80"/>
      <c r="E35" s="514" t="s">
        <v>778</v>
      </c>
      <c r="F35" s="428"/>
      <c r="G35" s="80"/>
      <c r="H35" s="80"/>
      <c r="I35" s="80"/>
      <c r="J35" s="80"/>
      <c r="K35" s="80"/>
      <c r="L35" s="80"/>
      <c r="M35" s="80"/>
      <c r="N35" s="540" t="s">
        <v>1019</v>
      </c>
      <c r="O35" s="80"/>
      <c r="P35" s="80"/>
      <c r="Q35" s="80"/>
    </row>
    <row r="36" spans="1:17" ht="12.75" customHeight="1">
      <c r="A36" s="80"/>
      <c r="B36" s="80"/>
      <c r="C36" s="80"/>
      <c r="D36" s="80"/>
      <c r="E36" s="515" t="s">
        <v>779</v>
      </c>
      <c r="F36" s="429"/>
      <c r="G36" s="80"/>
      <c r="H36" s="80"/>
      <c r="I36" s="80"/>
      <c r="J36" s="80"/>
      <c r="K36" s="80"/>
      <c r="L36" s="80"/>
      <c r="M36" s="80"/>
      <c r="N36" s="540" t="s">
        <v>756</v>
      </c>
      <c r="O36" s="80"/>
      <c r="P36" s="80"/>
      <c r="Q36" s="80"/>
    </row>
    <row r="37" spans="1:17" ht="15.75">
      <c r="A37" s="15"/>
      <c r="B37" s="15"/>
      <c r="C37" s="15"/>
      <c r="D37" s="15"/>
      <c r="E37" s="516" t="s">
        <v>780</v>
      </c>
      <c r="F37" s="430"/>
      <c r="G37" s="15"/>
      <c r="H37" s="15"/>
      <c r="I37" s="15"/>
      <c r="J37" s="15"/>
      <c r="K37" s="15"/>
      <c r="L37" s="15"/>
      <c r="M37" s="15"/>
      <c r="N37" s="492" t="s">
        <v>81</v>
      </c>
      <c r="O37" s="1" t="s">
        <v>11</v>
      </c>
      <c r="P37" s="34"/>
      <c r="Q37" s="34"/>
    </row>
  </sheetData>
  <sheetProtection/>
  <mergeCells count="15">
    <mergeCell ref="L11:N11"/>
    <mergeCell ref="N32:O32"/>
    <mergeCell ref="O11:Q11"/>
    <mergeCell ref="A28:Q28"/>
    <mergeCell ref="B29:Q29"/>
    <mergeCell ref="P2:Q2"/>
    <mergeCell ref="A3:Q3"/>
    <mergeCell ref="A4:Q4"/>
    <mergeCell ref="N10:Q10"/>
    <mergeCell ref="D7:O7"/>
    <mergeCell ref="A11:A12"/>
    <mergeCell ref="B11:B12"/>
    <mergeCell ref="C11:E11"/>
    <mergeCell ref="F11:H11"/>
    <mergeCell ref="I11:K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3" r:id="rId1"/>
</worksheet>
</file>

<file path=xl/worksheets/sheet26.xml><?xml version="1.0" encoding="utf-8"?>
<worksheet xmlns="http://schemas.openxmlformats.org/spreadsheetml/2006/main" xmlns:r="http://schemas.openxmlformats.org/officeDocument/2006/relationships">
  <sheetPr>
    <tabColor theme="3" tint="0.7999799847602844"/>
    <pageSetUpPr fitToPage="1"/>
  </sheetPr>
  <dimension ref="A2:Y38"/>
  <sheetViews>
    <sheetView view="pageBreakPreview" zoomScale="90" zoomScaleNormal="80" zoomScaleSheetLayoutView="90" zoomScalePageLayoutView="0" workbookViewId="0" topLeftCell="A18">
      <selection activeCell="F35" sqref="F35"/>
    </sheetView>
  </sheetViews>
  <sheetFormatPr defaultColWidth="9.140625" defaultRowHeight="12.75"/>
  <cols>
    <col min="1" max="1" width="7.57421875" style="0" customWidth="1"/>
    <col min="2" max="2" width="13.421875" style="0" customWidth="1"/>
    <col min="3" max="3" width="14.7109375" style="0" customWidth="1"/>
    <col min="4" max="4" width="11.28125" style="0" customWidth="1"/>
    <col min="5" max="5" width="12.421875" style="0" customWidth="1"/>
    <col min="6" max="6" width="12.00390625" style="0" customWidth="1"/>
    <col min="7" max="7" width="13.140625" style="0" customWidth="1"/>
    <col min="8" max="8" width="10.57421875" style="0" bestFit="1" customWidth="1"/>
    <col min="9" max="10" width="9.28125" style="0" bestFit="1" customWidth="1"/>
    <col min="11" max="12" width="12.7109375" style="0" bestFit="1" customWidth="1"/>
    <col min="13" max="15" width="9.57421875" style="0" bestFit="1" customWidth="1"/>
    <col min="16" max="16" width="10.57421875" style="0" bestFit="1" customWidth="1"/>
    <col min="17" max="19" width="9.28125" style="0" bestFit="1" customWidth="1"/>
    <col min="20" max="20" width="10.421875" style="0" customWidth="1"/>
    <col min="21" max="21" width="11.140625" style="0" customWidth="1"/>
    <col min="22" max="22" width="11.8515625" style="0" customWidth="1"/>
  </cols>
  <sheetData>
    <row r="1" ht="57" customHeight="1"/>
    <row r="2" spans="17:22" ht="15">
      <c r="Q2" s="958" t="s">
        <v>62</v>
      </c>
      <c r="R2" s="958"/>
      <c r="S2" s="958"/>
      <c r="T2" s="958"/>
      <c r="U2" s="958"/>
      <c r="V2" s="958"/>
    </row>
    <row r="4" spans="1:17" ht="15">
      <c r="A4" s="885" t="s">
        <v>0</v>
      </c>
      <c r="B4" s="885"/>
      <c r="C4" s="885"/>
      <c r="D4" s="885"/>
      <c r="E4" s="885"/>
      <c r="F4" s="885"/>
      <c r="G4" s="885"/>
      <c r="H4" s="885"/>
      <c r="I4" s="885"/>
      <c r="J4" s="885"/>
      <c r="K4" s="885"/>
      <c r="L4" s="885"/>
      <c r="M4" s="885"/>
      <c r="N4" s="885"/>
      <c r="O4" s="885"/>
      <c r="P4" s="885"/>
      <c r="Q4" s="885"/>
    </row>
    <row r="5" spans="1:17" ht="20.25">
      <c r="A5" s="963" t="s">
        <v>781</v>
      </c>
      <c r="B5" s="963"/>
      <c r="C5" s="963"/>
      <c r="D5" s="963"/>
      <c r="E5" s="963"/>
      <c r="F5" s="963"/>
      <c r="G5" s="963"/>
      <c r="H5" s="963"/>
      <c r="I5" s="963"/>
      <c r="J5" s="963"/>
      <c r="K5" s="963"/>
      <c r="L5" s="963"/>
      <c r="M5" s="963"/>
      <c r="N5" s="963"/>
      <c r="O5" s="963"/>
      <c r="P5" s="963"/>
      <c r="Q5" s="40"/>
    </row>
    <row r="6" spans="1:17" ht="15.75">
      <c r="A6" s="734"/>
      <c r="B6" s="734"/>
      <c r="C6" s="734"/>
      <c r="D6" s="734"/>
      <c r="E6" s="734"/>
      <c r="F6" s="734"/>
      <c r="G6" s="734"/>
      <c r="H6" s="734"/>
      <c r="I6" s="734"/>
      <c r="J6" s="734"/>
      <c r="K6" s="734"/>
      <c r="L6" s="734"/>
      <c r="M6" s="734"/>
      <c r="N6" s="734"/>
      <c r="O6" s="734"/>
      <c r="P6" s="734"/>
      <c r="Q6" s="734"/>
    </row>
    <row r="7" spans="1:21" ht="12.75">
      <c r="A7" s="352" t="s">
        <v>755</v>
      </c>
      <c r="B7" s="352"/>
      <c r="C7" s="16"/>
      <c r="D7" s="34"/>
      <c r="E7" s="34"/>
      <c r="F7" s="34"/>
      <c r="G7" s="34"/>
      <c r="H7" s="34"/>
      <c r="I7" s="34"/>
      <c r="J7" s="34"/>
      <c r="K7" s="34"/>
      <c r="L7" s="34"/>
      <c r="M7" s="34"/>
      <c r="N7" s="34"/>
      <c r="O7" s="34"/>
      <c r="P7" s="34"/>
      <c r="Q7" s="34"/>
      <c r="U7" s="34"/>
    </row>
    <row r="9" spans="1:19" s="441" customFormat="1" ht="18">
      <c r="A9" s="964" t="s">
        <v>821</v>
      </c>
      <c r="B9" s="964"/>
      <c r="C9" s="964"/>
      <c r="D9" s="964"/>
      <c r="E9" s="964"/>
      <c r="F9" s="964"/>
      <c r="G9" s="964"/>
      <c r="H9" s="964"/>
      <c r="I9" s="964"/>
      <c r="J9" s="964"/>
      <c r="K9" s="964"/>
      <c r="L9" s="964"/>
      <c r="M9" s="964"/>
      <c r="N9" s="964"/>
      <c r="O9" s="964"/>
      <c r="P9" s="964"/>
      <c r="Q9" s="964"/>
      <c r="R9" s="964"/>
      <c r="S9" s="964"/>
    </row>
    <row r="10" spans="1:22" ht="15.75">
      <c r="A10" s="43"/>
      <c r="B10" s="36"/>
      <c r="C10" s="36"/>
      <c r="D10" s="36"/>
      <c r="E10" s="36"/>
      <c r="F10" s="36"/>
      <c r="G10" s="36"/>
      <c r="H10" s="36"/>
      <c r="I10" s="36"/>
      <c r="J10" s="36"/>
      <c r="K10" s="36"/>
      <c r="L10" s="36"/>
      <c r="M10" s="36"/>
      <c r="N10" s="36"/>
      <c r="O10" s="36"/>
      <c r="Q10" s="34"/>
      <c r="R10" s="34"/>
      <c r="S10" s="34"/>
      <c r="U10" s="962" t="s">
        <v>214</v>
      </c>
      <c r="V10" s="962"/>
    </row>
    <row r="11" spans="16:22" ht="20.25" customHeight="1">
      <c r="P11" s="967" t="s">
        <v>811</v>
      </c>
      <c r="Q11" s="967"/>
      <c r="R11" s="967"/>
      <c r="S11" s="967"/>
      <c r="T11" s="967"/>
      <c r="U11" s="967"/>
      <c r="V11" s="967"/>
    </row>
    <row r="12" spans="1:22" ht="28.5" customHeight="1">
      <c r="A12" s="965" t="s">
        <v>22</v>
      </c>
      <c r="B12" s="879" t="s">
        <v>194</v>
      </c>
      <c r="C12" s="879" t="s">
        <v>360</v>
      </c>
      <c r="D12" s="879" t="s">
        <v>464</v>
      </c>
      <c r="E12" s="968" t="s">
        <v>828</v>
      </c>
      <c r="F12" s="968"/>
      <c r="G12" s="968"/>
      <c r="H12" s="931" t="s">
        <v>829</v>
      </c>
      <c r="I12" s="932"/>
      <c r="J12" s="970"/>
      <c r="K12" s="949" t="s">
        <v>362</v>
      </c>
      <c r="L12" s="950"/>
      <c r="M12" s="951"/>
      <c r="N12" s="959" t="s">
        <v>150</v>
      </c>
      <c r="O12" s="960"/>
      <c r="P12" s="961"/>
      <c r="Q12" s="817" t="s">
        <v>830</v>
      </c>
      <c r="R12" s="817"/>
      <c r="S12" s="817"/>
      <c r="T12" s="879" t="s">
        <v>235</v>
      </c>
      <c r="U12" s="879" t="s">
        <v>414</v>
      </c>
      <c r="V12" s="879" t="s">
        <v>363</v>
      </c>
    </row>
    <row r="13" spans="1:22" ht="65.25" customHeight="1">
      <c r="A13" s="966"/>
      <c r="B13" s="880"/>
      <c r="C13" s="880"/>
      <c r="D13" s="880"/>
      <c r="E13" s="5" t="s">
        <v>169</v>
      </c>
      <c r="F13" s="5" t="s">
        <v>195</v>
      </c>
      <c r="G13" s="5" t="s">
        <v>17</v>
      </c>
      <c r="H13" s="5" t="s">
        <v>169</v>
      </c>
      <c r="I13" s="5" t="s">
        <v>195</v>
      </c>
      <c r="J13" s="5" t="s">
        <v>17</v>
      </c>
      <c r="K13" s="5" t="s">
        <v>169</v>
      </c>
      <c r="L13" s="5" t="s">
        <v>195</v>
      </c>
      <c r="M13" s="5" t="s">
        <v>17</v>
      </c>
      <c r="N13" s="5" t="s">
        <v>169</v>
      </c>
      <c r="O13" s="5" t="s">
        <v>195</v>
      </c>
      <c r="P13" s="5" t="s">
        <v>17</v>
      </c>
      <c r="Q13" s="5" t="s">
        <v>224</v>
      </c>
      <c r="R13" s="5" t="s">
        <v>206</v>
      </c>
      <c r="S13" s="5" t="s">
        <v>207</v>
      </c>
      <c r="T13" s="880"/>
      <c r="U13" s="880"/>
      <c r="V13" s="880"/>
    </row>
    <row r="14" spans="1:22" ht="12.75">
      <c r="A14" s="150">
        <v>1</v>
      </c>
      <c r="B14" s="102">
        <v>2</v>
      </c>
      <c r="C14" s="8">
        <v>3</v>
      </c>
      <c r="D14" s="102">
        <v>4</v>
      </c>
      <c r="E14" s="102">
        <v>5</v>
      </c>
      <c r="F14" s="8">
        <v>6</v>
      </c>
      <c r="G14" s="102">
        <v>7</v>
      </c>
      <c r="H14" s="102">
        <v>8</v>
      </c>
      <c r="I14" s="8">
        <v>9</v>
      </c>
      <c r="J14" s="102">
        <v>10</v>
      </c>
      <c r="K14" s="102">
        <v>11</v>
      </c>
      <c r="L14" s="8">
        <v>12</v>
      </c>
      <c r="M14" s="102">
        <v>13</v>
      </c>
      <c r="N14" s="102">
        <v>14</v>
      </c>
      <c r="O14" s="8">
        <v>15</v>
      </c>
      <c r="P14" s="102">
        <v>16</v>
      </c>
      <c r="Q14" s="102">
        <v>17</v>
      </c>
      <c r="R14" s="8">
        <v>18</v>
      </c>
      <c r="S14" s="102">
        <v>19</v>
      </c>
      <c r="T14" s="102">
        <v>20</v>
      </c>
      <c r="U14" s="8">
        <v>21</v>
      </c>
      <c r="V14" s="102">
        <v>22</v>
      </c>
    </row>
    <row r="15" spans="1:25" s="271" customFormat="1" ht="19.5" customHeight="1">
      <c r="A15" s="389">
        <v>1</v>
      </c>
      <c r="B15" s="261" t="s">
        <v>726</v>
      </c>
      <c r="C15" s="437">
        <v>849</v>
      </c>
      <c r="D15" s="437">
        <v>834</v>
      </c>
      <c r="E15" s="604">
        <v>76.41</v>
      </c>
      <c r="F15" s="604">
        <v>93.39</v>
      </c>
      <c r="G15" s="604">
        <f>E15+F15</f>
        <v>169.8</v>
      </c>
      <c r="H15" s="604">
        <v>6.3246</v>
      </c>
      <c r="I15" s="604">
        <v>0.0293</v>
      </c>
      <c r="J15" s="604">
        <f>H15+I15</f>
        <v>6.3539</v>
      </c>
      <c r="K15" s="604">
        <v>41.08</v>
      </c>
      <c r="L15" s="604">
        <v>74.1</v>
      </c>
      <c r="M15" s="604">
        <f>K15+L15</f>
        <v>115.17999999999999</v>
      </c>
      <c r="N15" s="604">
        <v>50.35</v>
      </c>
      <c r="O15" s="604">
        <v>74.22</v>
      </c>
      <c r="P15" s="604">
        <f>N15+O15</f>
        <v>124.57</v>
      </c>
      <c r="Q15" s="604">
        <f>H15+K15-N15</f>
        <v>-2.9453999999999994</v>
      </c>
      <c r="R15" s="604">
        <f>I15+L15-O15</f>
        <v>-0.09069999999999823</v>
      </c>
      <c r="S15" s="604">
        <f>Q15+R15</f>
        <v>-3.0360999999999976</v>
      </c>
      <c r="T15" s="192" t="s">
        <v>773</v>
      </c>
      <c r="U15" s="605">
        <f>D15</f>
        <v>834</v>
      </c>
      <c r="V15" s="605">
        <f>U15</f>
        <v>834</v>
      </c>
      <c r="X15" s="391"/>
      <c r="Y15" s="391"/>
    </row>
    <row r="16" spans="1:25" s="271" customFormat="1" ht="19.5" customHeight="1">
      <c r="A16" s="389">
        <v>2</v>
      </c>
      <c r="B16" s="261" t="s">
        <v>727</v>
      </c>
      <c r="C16" s="437">
        <v>1811</v>
      </c>
      <c r="D16" s="437">
        <v>1796</v>
      </c>
      <c r="E16" s="604">
        <v>162.99</v>
      </c>
      <c r="F16" s="604">
        <v>199.21</v>
      </c>
      <c r="G16" s="604">
        <f aca="true" t="shared" si="0" ref="G16:G26">E16+F16</f>
        <v>362.20000000000005</v>
      </c>
      <c r="H16" s="604">
        <v>10.0222</v>
      </c>
      <c r="I16" s="604">
        <v>0.2029</v>
      </c>
      <c r="J16" s="604">
        <f aca="true" t="shared" si="1" ref="J16:J26">H16+I16</f>
        <v>10.2251</v>
      </c>
      <c r="K16" s="604">
        <v>92.33</v>
      </c>
      <c r="L16" s="604">
        <v>166.52</v>
      </c>
      <c r="M16" s="604">
        <f aca="true" t="shared" si="2" ref="M16:M25">K16+L16</f>
        <v>258.85</v>
      </c>
      <c r="N16" s="604">
        <v>118.69</v>
      </c>
      <c r="O16" s="604">
        <v>174.95</v>
      </c>
      <c r="P16" s="604">
        <f aca="true" t="shared" si="3" ref="P16:P26">N16+O16</f>
        <v>293.64</v>
      </c>
      <c r="Q16" s="604">
        <f aca="true" t="shared" si="4" ref="Q16:Q26">H16+K16-N16</f>
        <v>-16.3378</v>
      </c>
      <c r="R16" s="604">
        <f aca="true" t="shared" si="5" ref="R16:R26">I16+L16-O16</f>
        <v>-8.227099999999979</v>
      </c>
      <c r="S16" s="604">
        <f aca="true" t="shared" si="6" ref="S16:S26">Q16+R16</f>
        <v>-24.56489999999998</v>
      </c>
      <c r="T16" s="192" t="s">
        <v>773</v>
      </c>
      <c r="U16" s="605">
        <f aca="true" t="shared" si="7" ref="U16:U26">D16</f>
        <v>1796</v>
      </c>
      <c r="V16" s="605">
        <f aca="true" t="shared" si="8" ref="V16:V26">U16</f>
        <v>1796</v>
      </c>
      <c r="X16" s="391"/>
      <c r="Y16" s="391"/>
    </row>
    <row r="17" spans="1:25" s="271" customFormat="1" ht="19.5" customHeight="1">
      <c r="A17" s="389">
        <v>3</v>
      </c>
      <c r="B17" s="261" t="s">
        <v>728</v>
      </c>
      <c r="C17" s="437">
        <v>720</v>
      </c>
      <c r="D17" s="437">
        <v>709</v>
      </c>
      <c r="E17" s="604">
        <v>64.8</v>
      </c>
      <c r="F17" s="604">
        <v>79.2</v>
      </c>
      <c r="G17" s="604">
        <f t="shared" si="0"/>
        <v>144</v>
      </c>
      <c r="H17" s="604">
        <v>7.9804</v>
      </c>
      <c r="I17" s="604">
        <v>0.2415</v>
      </c>
      <c r="J17" s="604">
        <f t="shared" si="1"/>
        <v>8.2219</v>
      </c>
      <c r="K17" s="604">
        <v>37.4</v>
      </c>
      <c r="L17" s="604">
        <v>67.45</v>
      </c>
      <c r="M17" s="604">
        <f t="shared" si="2"/>
        <v>104.85</v>
      </c>
      <c r="N17" s="604">
        <v>42.38</v>
      </c>
      <c r="O17" s="604">
        <v>62.47</v>
      </c>
      <c r="P17" s="604">
        <f t="shared" si="3"/>
        <v>104.85</v>
      </c>
      <c r="Q17" s="604">
        <f t="shared" si="4"/>
        <v>3.000399999999999</v>
      </c>
      <c r="R17" s="604">
        <f t="shared" si="5"/>
        <v>5.221500000000006</v>
      </c>
      <c r="S17" s="604">
        <f t="shared" si="6"/>
        <v>8.221900000000005</v>
      </c>
      <c r="T17" s="192" t="s">
        <v>773</v>
      </c>
      <c r="U17" s="605">
        <f t="shared" si="7"/>
        <v>709</v>
      </c>
      <c r="V17" s="605">
        <f t="shared" si="8"/>
        <v>709</v>
      </c>
      <c r="X17" s="391"/>
      <c r="Y17" s="391"/>
    </row>
    <row r="18" spans="1:25" s="271" customFormat="1" ht="19.5" customHeight="1">
      <c r="A18" s="389">
        <v>4</v>
      </c>
      <c r="B18" s="261" t="s">
        <v>729</v>
      </c>
      <c r="C18" s="437">
        <v>2203</v>
      </c>
      <c r="D18" s="437">
        <v>2180</v>
      </c>
      <c r="E18" s="604">
        <v>198.27</v>
      </c>
      <c r="F18" s="604">
        <v>242.33</v>
      </c>
      <c r="G18" s="604">
        <f t="shared" si="0"/>
        <v>440.6</v>
      </c>
      <c r="H18" s="604">
        <v>6.8163</v>
      </c>
      <c r="I18" s="604">
        <v>0.5026</v>
      </c>
      <c r="J18" s="604">
        <f t="shared" si="1"/>
        <v>7.3189</v>
      </c>
      <c r="K18" s="604">
        <v>112.51</v>
      </c>
      <c r="L18" s="604">
        <v>202.91</v>
      </c>
      <c r="M18" s="604">
        <f t="shared" si="2"/>
        <v>315.42</v>
      </c>
      <c r="N18" s="604">
        <v>136.53</v>
      </c>
      <c r="O18" s="604">
        <v>201.25</v>
      </c>
      <c r="P18" s="604">
        <f t="shared" si="3"/>
        <v>337.78</v>
      </c>
      <c r="Q18" s="604">
        <f t="shared" si="4"/>
        <v>-17.203699999999998</v>
      </c>
      <c r="R18" s="604">
        <f t="shared" si="5"/>
        <v>2.1625999999999976</v>
      </c>
      <c r="S18" s="604">
        <f t="shared" si="6"/>
        <v>-15.0411</v>
      </c>
      <c r="T18" s="192" t="s">
        <v>773</v>
      </c>
      <c r="U18" s="605">
        <f t="shared" si="7"/>
        <v>2180</v>
      </c>
      <c r="V18" s="605">
        <f t="shared" si="8"/>
        <v>2180</v>
      </c>
      <c r="X18" s="391"/>
      <c r="Y18" s="391"/>
    </row>
    <row r="19" spans="1:25" s="271" customFormat="1" ht="19.5" customHeight="1">
      <c r="A19" s="389">
        <v>5</v>
      </c>
      <c r="B19" s="261" t="s">
        <v>730</v>
      </c>
      <c r="C19" s="437">
        <v>215</v>
      </c>
      <c r="D19" s="437">
        <v>213</v>
      </c>
      <c r="E19" s="604">
        <v>19.35</v>
      </c>
      <c r="F19" s="604">
        <v>23.65</v>
      </c>
      <c r="G19" s="604">
        <f t="shared" si="0"/>
        <v>43</v>
      </c>
      <c r="H19" s="604">
        <v>8.1501</v>
      </c>
      <c r="I19" s="604">
        <v>0.6743</v>
      </c>
      <c r="J19" s="604">
        <f t="shared" si="1"/>
        <v>8.8244</v>
      </c>
      <c r="K19" s="604">
        <v>12.74</v>
      </c>
      <c r="L19" s="604">
        <v>22.98</v>
      </c>
      <c r="M19" s="604">
        <f t="shared" si="2"/>
        <v>35.72</v>
      </c>
      <c r="N19" s="604">
        <v>15.09</v>
      </c>
      <c r="O19" s="604">
        <v>22.25</v>
      </c>
      <c r="P19" s="604">
        <f t="shared" si="3"/>
        <v>37.34</v>
      </c>
      <c r="Q19" s="604">
        <f t="shared" si="4"/>
        <v>5.8001000000000005</v>
      </c>
      <c r="R19" s="604">
        <f t="shared" si="5"/>
        <v>1.4042999999999992</v>
      </c>
      <c r="S19" s="604">
        <f t="shared" si="6"/>
        <v>7.2044</v>
      </c>
      <c r="T19" s="192" t="s">
        <v>773</v>
      </c>
      <c r="U19" s="605">
        <f t="shared" si="7"/>
        <v>213</v>
      </c>
      <c r="V19" s="605">
        <f t="shared" si="8"/>
        <v>213</v>
      </c>
      <c r="X19" s="391"/>
      <c r="Y19" s="391"/>
    </row>
    <row r="20" spans="1:25" s="271" customFormat="1" ht="19.5" customHeight="1">
      <c r="A20" s="389">
        <v>6</v>
      </c>
      <c r="B20" s="261" t="s">
        <v>731</v>
      </c>
      <c r="C20" s="437">
        <v>1136</v>
      </c>
      <c r="D20" s="437">
        <v>1110</v>
      </c>
      <c r="E20" s="604">
        <v>102.24</v>
      </c>
      <c r="F20" s="604">
        <v>124.96</v>
      </c>
      <c r="G20" s="604">
        <f t="shared" si="0"/>
        <v>227.2</v>
      </c>
      <c r="H20" s="604">
        <v>6.9981</v>
      </c>
      <c r="I20" s="604">
        <v>0.2343</v>
      </c>
      <c r="J20" s="604">
        <f t="shared" si="1"/>
        <v>7.2324</v>
      </c>
      <c r="K20" s="604">
        <v>60.5</v>
      </c>
      <c r="L20" s="604">
        <v>109.11</v>
      </c>
      <c r="M20" s="604">
        <f t="shared" si="2"/>
        <v>169.61</v>
      </c>
      <c r="N20" s="604">
        <v>77.47</v>
      </c>
      <c r="O20" s="604">
        <v>114.19</v>
      </c>
      <c r="P20" s="604">
        <f t="shared" si="3"/>
        <v>191.66</v>
      </c>
      <c r="Q20" s="604">
        <f t="shared" si="4"/>
        <v>-9.971900000000005</v>
      </c>
      <c r="R20" s="604">
        <f t="shared" si="5"/>
        <v>-4.845699999999994</v>
      </c>
      <c r="S20" s="604">
        <f t="shared" si="6"/>
        <v>-14.817599999999999</v>
      </c>
      <c r="T20" s="192" t="s">
        <v>773</v>
      </c>
      <c r="U20" s="605">
        <f t="shared" si="7"/>
        <v>1110</v>
      </c>
      <c r="V20" s="605">
        <f t="shared" si="8"/>
        <v>1110</v>
      </c>
      <c r="X20" s="391"/>
      <c r="Y20" s="391"/>
    </row>
    <row r="21" spans="1:25" s="271" customFormat="1" ht="19.5" customHeight="1">
      <c r="A21" s="389">
        <v>7</v>
      </c>
      <c r="B21" s="261" t="s">
        <v>732</v>
      </c>
      <c r="C21" s="437">
        <v>192</v>
      </c>
      <c r="D21" s="437">
        <f>71+119</f>
        <v>190</v>
      </c>
      <c r="E21" s="604">
        <v>17.28</v>
      </c>
      <c r="F21" s="604">
        <v>21.12</v>
      </c>
      <c r="G21" s="604">
        <f t="shared" si="0"/>
        <v>38.400000000000006</v>
      </c>
      <c r="H21" s="604">
        <v>10.6814</v>
      </c>
      <c r="I21" s="604">
        <v>0.0229</v>
      </c>
      <c r="J21" s="604">
        <f t="shared" si="1"/>
        <v>10.7043</v>
      </c>
      <c r="K21" s="604">
        <v>11.27</v>
      </c>
      <c r="L21" s="604">
        <v>20.33</v>
      </c>
      <c r="M21" s="604">
        <f t="shared" si="2"/>
        <v>31.599999999999998</v>
      </c>
      <c r="N21" s="604">
        <v>11.36</v>
      </c>
      <c r="O21" s="604">
        <v>16.75</v>
      </c>
      <c r="P21" s="604">
        <f t="shared" si="3"/>
        <v>28.11</v>
      </c>
      <c r="Q21" s="604">
        <f t="shared" si="4"/>
        <v>10.5914</v>
      </c>
      <c r="R21" s="604">
        <f t="shared" si="5"/>
        <v>3.602899999999998</v>
      </c>
      <c r="S21" s="604">
        <f t="shared" si="6"/>
        <v>14.194299999999998</v>
      </c>
      <c r="T21" s="192" t="s">
        <v>773</v>
      </c>
      <c r="U21" s="605">
        <f t="shared" si="7"/>
        <v>190</v>
      </c>
      <c r="V21" s="605">
        <f t="shared" si="8"/>
        <v>190</v>
      </c>
      <c r="X21" s="391"/>
      <c r="Y21" s="391"/>
    </row>
    <row r="22" spans="1:25" s="271" customFormat="1" ht="19.5" customHeight="1">
      <c r="A22" s="389">
        <v>8</v>
      </c>
      <c r="B22" s="261" t="s">
        <v>733</v>
      </c>
      <c r="C22" s="437">
        <v>2443</v>
      </c>
      <c r="D22" s="437">
        <v>2363</v>
      </c>
      <c r="E22" s="604">
        <v>219.87</v>
      </c>
      <c r="F22" s="604">
        <v>268.73</v>
      </c>
      <c r="G22" s="604">
        <f t="shared" si="0"/>
        <v>488.6</v>
      </c>
      <c r="H22" s="604">
        <v>3.6643</v>
      </c>
      <c r="I22" s="604">
        <v>0.2264</v>
      </c>
      <c r="J22" s="604">
        <f t="shared" si="1"/>
        <v>3.8907</v>
      </c>
      <c r="K22" s="604">
        <v>127.47</v>
      </c>
      <c r="L22" s="604">
        <v>229.84</v>
      </c>
      <c r="M22" s="604">
        <f t="shared" si="2"/>
        <v>357.31</v>
      </c>
      <c r="N22" s="604">
        <v>146.83</v>
      </c>
      <c r="O22" s="604">
        <v>216.39</v>
      </c>
      <c r="P22" s="604">
        <f t="shared" si="3"/>
        <v>363.22</v>
      </c>
      <c r="Q22" s="604">
        <f t="shared" si="4"/>
        <v>-15.695700000000016</v>
      </c>
      <c r="R22" s="604">
        <f t="shared" si="5"/>
        <v>13.67640000000003</v>
      </c>
      <c r="S22" s="604">
        <f t="shared" si="6"/>
        <v>-2.019299999999987</v>
      </c>
      <c r="T22" s="192" t="s">
        <v>773</v>
      </c>
      <c r="U22" s="605">
        <f t="shared" si="7"/>
        <v>2363</v>
      </c>
      <c r="V22" s="605">
        <f t="shared" si="8"/>
        <v>2363</v>
      </c>
      <c r="X22" s="391"/>
      <c r="Y22" s="391"/>
    </row>
    <row r="23" spans="1:25" s="271" customFormat="1" ht="19.5" customHeight="1">
      <c r="A23" s="389">
        <v>9</v>
      </c>
      <c r="B23" s="261" t="s">
        <v>734</v>
      </c>
      <c r="C23" s="437">
        <v>2079</v>
      </c>
      <c r="D23" s="437">
        <v>2079</v>
      </c>
      <c r="E23" s="604">
        <v>187.11</v>
      </c>
      <c r="F23" s="604">
        <v>228.69</v>
      </c>
      <c r="G23" s="604">
        <f t="shared" si="0"/>
        <v>415.8</v>
      </c>
      <c r="H23" s="604">
        <v>6.9775</v>
      </c>
      <c r="I23" s="604">
        <v>0.165</v>
      </c>
      <c r="J23" s="604">
        <f t="shared" si="1"/>
        <v>7.1425</v>
      </c>
      <c r="K23" s="604">
        <v>102.46</v>
      </c>
      <c r="L23" s="604">
        <v>184.79</v>
      </c>
      <c r="M23" s="604">
        <f t="shared" si="2"/>
        <v>287.25</v>
      </c>
      <c r="N23" s="604">
        <v>149.99</v>
      </c>
      <c r="O23" s="604">
        <v>221.09</v>
      </c>
      <c r="P23" s="604">
        <f t="shared" si="3"/>
        <v>371.08000000000004</v>
      </c>
      <c r="Q23" s="604">
        <f t="shared" si="4"/>
        <v>-40.55250000000001</v>
      </c>
      <c r="R23" s="604">
        <f t="shared" si="5"/>
        <v>-36.13500000000002</v>
      </c>
      <c r="S23" s="604">
        <f t="shared" si="6"/>
        <v>-76.68750000000003</v>
      </c>
      <c r="T23" s="192" t="s">
        <v>773</v>
      </c>
      <c r="U23" s="605">
        <f t="shared" si="7"/>
        <v>2079</v>
      </c>
      <c r="V23" s="605">
        <f t="shared" si="8"/>
        <v>2079</v>
      </c>
      <c r="X23" s="391"/>
      <c r="Y23" s="391"/>
    </row>
    <row r="24" spans="1:25" s="271" customFormat="1" ht="19.5" customHeight="1">
      <c r="A24" s="389">
        <v>10</v>
      </c>
      <c r="B24" s="261" t="s">
        <v>735</v>
      </c>
      <c r="C24" s="437">
        <v>1483</v>
      </c>
      <c r="D24" s="437">
        <v>1486</v>
      </c>
      <c r="E24" s="604">
        <v>133.47</v>
      </c>
      <c r="F24" s="604">
        <v>163.13</v>
      </c>
      <c r="G24" s="604">
        <f t="shared" si="0"/>
        <v>296.6</v>
      </c>
      <c r="H24" s="604">
        <v>0.7051</v>
      </c>
      <c r="I24" s="604">
        <v>0.4174</v>
      </c>
      <c r="J24" s="604">
        <f t="shared" si="1"/>
        <v>1.1225</v>
      </c>
      <c r="K24" s="604">
        <v>80.73</v>
      </c>
      <c r="L24" s="604">
        <v>145.61</v>
      </c>
      <c r="M24" s="604">
        <f t="shared" si="2"/>
        <v>226.34000000000003</v>
      </c>
      <c r="N24" s="604">
        <v>94.3</v>
      </c>
      <c r="O24" s="604">
        <v>138.99</v>
      </c>
      <c r="P24" s="604">
        <f t="shared" si="3"/>
        <v>233.29000000000002</v>
      </c>
      <c r="Q24" s="604">
        <f t="shared" si="4"/>
        <v>-12.864899999999992</v>
      </c>
      <c r="R24" s="604">
        <f t="shared" si="5"/>
        <v>7.037399999999991</v>
      </c>
      <c r="S24" s="604">
        <f t="shared" si="6"/>
        <v>-5.827500000000001</v>
      </c>
      <c r="T24" s="192" t="s">
        <v>773</v>
      </c>
      <c r="U24" s="605">
        <f t="shared" si="7"/>
        <v>1486</v>
      </c>
      <c r="V24" s="605">
        <f t="shared" si="8"/>
        <v>1486</v>
      </c>
      <c r="X24" s="391"/>
      <c r="Y24" s="391"/>
    </row>
    <row r="25" spans="1:25" s="271" customFormat="1" ht="19.5" customHeight="1">
      <c r="A25" s="389">
        <v>11</v>
      </c>
      <c r="B25" s="261" t="s">
        <v>736</v>
      </c>
      <c r="C25" s="437">
        <v>1190</v>
      </c>
      <c r="D25" s="437">
        <v>1199</v>
      </c>
      <c r="E25" s="604">
        <v>107.1</v>
      </c>
      <c r="F25" s="604">
        <v>130.9</v>
      </c>
      <c r="G25" s="604">
        <f t="shared" si="0"/>
        <v>238</v>
      </c>
      <c r="H25" s="604">
        <v>3.9091</v>
      </c>
      <c r="I25" s="604">
        <v>0.2392</v>
      </c>
      <c r="J25" s="604">
        <f t="shared" si="1"/>
        <v>4.1483</v>
      </c>
      <c r="K25" s="604">
        <v>63.9</v>
      </c>
      <c r="L25" s="604">
        <v>115.25</v>
      </c>
      <c r="M25" s="604">
        <f t="shared" si="2"/>
        <v>179.15</v>
      </c>
      <c r="N25" s="604">
        <v>72.99</v>
      </c>
      <c r="O25" s="604">
        <v>107.6</v>
      </c>
      <c r="P25" s="604">
        <f t="shared" si="3"/>
        <v>180.58999999999997</v>
      </c>
      <c r="Q25" s="604">
        <f t="shared" si="4"/>
        <v>-5.180899999999994</v>
      </c>
      <c r="R25" s="604">
        <f t="shared" si="5"/>
        <v>7.889200000000002</v>
      </c>
      <c r="S25" s="604">
        <f t="shared" si="6"/>
        <v>2.7083000000000084</v>
      </c>
      <c r="T25" s="192" t="s">
        <v>773</v>
      </c>
      <c r="U25" s="605">
        <f t="shared" si="7"/>
        <v>1199</v>
      </c>
      <c r="V25" s="605">
        <f t="shared" si="8"/>
        <v>1199</v>
      </c>
      <c r="X25" s="391"/>
      <c r="Y25" s="391"/>
    </row>
    <row r="26" spans="1:25" s="271" customFormat="1" ht="19.5" customHeight="1">
      <c r="A26" s="389">
        <v>12</v>
      </c>
      <c r="B26" s="261" t="s">
        <v>737</v>
      </c>
      <c r="C26" s="437">
        <v>883</v>
      </c>
      <c r="D26" s="437">
        <v>882</v>
      </c>
      <c r="E26" s="604">
        <v>79.47</v>
      </c>
      <c r="F26" s="604">
        <v>97.13</v>
      </c>
      <c r="G26" s="604">
        <f t="shared" si="0"/>
        <v>176.6</v>
      </c>
      <c r="H26" s="604">
        <v>13.1403</v>
      </c>
      <c r="I26" s="604">
        <v>0.2575</v>
      </c>
      <c r="J26" s="604">
        <f t="shared" si="1"/>
        <v>13.3978</v>
      </c>
      <c r="K26" s="604">
        <v>47.47</v>
      </c>
      <c r="L26" s="604">
        <v>85.63</v>
      </c>
      <c r="M26" s="604">
        <f>K26+L26</f>
        <v>133.1</v>
      </c>
      <c r="N26" s="604">
        <v>52.63</v>
      </c>
      <c r="O26" s="604">
        <v>77.58</v>
      </c>
      <c r="P26" s="604">
        <f t="shared" si="3"/>
        <v>130.21</v>
      </c>
      <c r="Q26" s="604">
        <f t="shared" si="4"/>
        <v>7.980299999999993</v>
      </c>
      <c r="R26" s="604">
        <f t="shared" si="5"/>
        <v>8.30749999999999</v>
      </c>
      <c r="S26" s="604">
        <f t="shared" si="6"/>
        <v>16.287799999999983</v>
      </c>
      <c r="T26" s="192" t="s">
        <v>773</v>
      </c>
      <c r="U26" s="605">
        <f t="shared" si="7"/>
        <v>882</v>
      </c>
      <c r="V26" s="605">
        <f t="shared" si="8"/>
        <v>882</v>
      </c>
      <c r="X26" s="391"/>
      <c r="Y26" s="391"/>
    </row>
    <row r="27" spans="1:25" ht="19.5" customHeight="1">
      <c r="A27" s="29"/>
      <c r="B27" s="29" t="s">
        <v>17</v>
      </c>
      <c r="C27" s="410">
        <f>SUM(C15:C26)</f>
        <v>15204</v>
      </c>
      <c r="D27" s="410">
        <f>SUM(D15:D26)</f>
        <v>15041</v>
      </c>
      <c r="E27" s="411">
        <f aca="true" t="shared" si="9" ref="E27:R27">SUM(E15:E26)</f>
        <v>1368.3600000000001</v>
      </c>
      <c r="F27" s="411">
        <f t="shared" si="9"/>
        <v>1672.4400000000005</v>
      </c>
      <c r="G27" s="411">
        <f t="shared" si="9"/>
        <v>3040.8</v>
      </c>
      <c r="H27" s="411">
        <f t="shared" si="9"/>
        <v>85.3694</v>
      </c>
      <c r="I27" s="411">
        <f t="shared" si="9"/>
        <v>3.2132999999999994</v>
      </c>
      <c r="J27" s="411">
        <f t="shared" si="9"/>
        <v>88.58270000000002</v>
      </c>
      <c r="K27" s="411">
        <f t="shared" si="9"/>
        <v>789.86</v>
      </c>
      <c r="L27" s="411">
        <f t="shared" si="9"/>
        <v>1424.5200000000004</v>
      </c>
      <c r="M27" s="411">
        <f t="shared" si="9"/>
        <v>2214.38</v>
      </c>
      <c r="N27" s="411">
        <f t="shared" si="9"/>
        <v>968.61</v>
      </c>
      <c r="O27" s="411">
        <f t="shared" si="9"/>
        <v>1427.7299999999998</v>
      </c>
      <c r="P27" s="411">
        <f t="shared" si="9"/>
        <v>2396.34</v>
      </c>
      <c r="Q27" s="411">
        <f t="shared" si="9"/>
        <v>-93.38060000000002</v>
      </c>
      <c r="R27" s="411">
        <f t="shared" si="9"/>
        <v>0.0033000000000242835</v>
      </c>
      <c r="S27" s="411">
        <f>SUM(S15:S26)</f>
        <v>-93.37729999999999</v>
      </c>
      <c r="T27" s="9" t="s">
        <v>773</v>
      </c>
      <c r="U27" s="444">
        <f>SUM(U15:U26)</f>
        <v>15041</v>
      </c>
      <c r="V27" s="444">
        <f>SUM(V15:V26)</f>
        <v>15041</v>
      </c>
      <c r="X27" s="326"/>
      <c r="Y27" s="326"/>
    </row>
    <row r="28" spans="1:18" ht="15">
      <c r="A28" s="13"/>
      <c r="B28" s="13"/>
      <c r="C28" s="375"/>
      <c r="D28" s="13"/>
      <c r="E28" s="13"/>
      <c r="J28" s="13"/>
      <c r="K28" s="651"/>
      <c r="L28" s="651"/>
      <c r="M28" s="13"/>
      <c r="N28" s="651"/>
      <c r="O28" s="651"/>
      <c r="P28" s="21"/>
      <c r="Q28" s="13"/>
      <c r="R28" s="13"/>
    </row>
    <row r="29" spans="1:22" s="49" customFormat="1" ht="19.5" customHeight="1">
      <c r="A29" s="602" t="s">
        <v>757</v>
      </c>
      <c r="B29" s="703" t="s">
        <v>1023</v>
      </c>
      <c r="C29" s="704"/>
      <c r="D29" s="705"/>
      <c r="E29" s="705"/>
      <c r="F29" s="705"/>
      <c r="G29" s="705"/>
      <c r="H29" s="705"/>
      <c r="I29" s="705"/>
      <c r="J29" s="705"/>
      <c r="K29" s="705"/>
      <c r="L29" s="705"/>
      <c r="M29" s="705"/>
      <c r="N29" s="705"/>
      <c r="O29" s="705"/>
      <c r="P29" s="705"/>
      <c r="Q29" s="705"/>
      <c r="R29" s="705"/>
      <c r="S29" s="705"/>
      <c r="T29" s="705"/>
      <c r="U29" s="705"/>
      <c r="V29" s="706"/>
    </row>
    <row r="30" spans="1:22" s="49" customFormat="1" ht="19.5" customHeight="1">
      <c r="A30" s="707"/>
      <c r="B30" s="708"/>
      <c r="C30" s="709"/>
      <c r="D30" s="709"/>
      <c r="E30" s="709"/>
      <c r="F30" s="709"/>
      <c r="G30" s="709"/>
      <c r="H30" s="709"/>
      <c r="I30" s="709"/>
      <c r="J30" s="709"/>
      <c r="K30" s="709"/>
      <c r="L30" s="709"/>
      <c r="M30" s="709"/>
      <c r="N30" s="709"/>
      <c r="O30" s="709"/>
      <c r="P30" s="709"/>
      <c r="Q30" s="709"/>
      <c r="R30" s="709"/>
      <c r="S30" s="709"/>
      <c r="T30" s="709"/>
      <c r="U30" s="709"/>
      <c r="V30" s="709"/>
    </row>
    <row r="31" spans="1:22" s="49" customFormat="1" ht="19.5" customHeight="1">
      <c r="A31" s="707"/>
      <c r="B31" s="708"/>
      <c r="C31" s="709"/>
      <c r="D31" s="709"/>
      <c r="E31" s="709"/>
      <c r="F31" s="709"/>
      <c r="G31" s="709"/>
      <c r="H31" s="709"/>
      <c r="I31" s="709"/>
      <c r="J31" s="709"/>
      <c r="K31" s="709"/>
      <c r="L31" s="709"/>
      <c r="M31" s="709"/>
      <c r="N31" s="709"/>
      <c r="O31" s="709"/>
      <c r="P31" s="709"/>
      <c r="Q31" s="709"/>
      <c r="R31" s="709"/>
      <c r="S31" s="709"/>
      <c r="T31" s="709"/>
      <c r="U31" s="709"/>
      <c r="V31" s="709"/>
    </row>
    <row r="32" spans="1:19" ht="18" customHeight="1">
      <c r="A32" s="13"/>
      <c r="B32" s="368"/>
      <c r="C32" s="368"/>
      <c r="D32" s="368"/>
      <c r="E32" s="368"/>
      <c r="F32" s="368"/>
      <c r="G32" s="368"/>
      <c r="H32" s="368"/>
      <c r="I32" s="368"/>
      <c r="J32" s="368"/>
      <c r="K32" s="368"/>
      <c r="L32" s="368"/>
      <c r="M32" s="368"/>
      <c r="P32" s="329"/>
      <c r="S32" s="329"/>
    </row>
    <row r="33" spans="1:20" ht="22.5" customHeight="1">
      <c r="A33" s="13"/>
      <c r="B33" s="368"/>
      <c r="C33" s="368"/>
      <c r="D33" s="368"/>
      <c r="E33" s="648"/>
      <c r="F33" s="368"/>
      <c r="G33" s="368"/>
      <c r="H33" s="368"/>
      <c r="I33" s="368"/>
      <c r="J33" s="368"/>
      <c r="K33" s="368"/>
      <c r="L33" s="368"/>
      <c r="M33" s="368"/>
      <c r="S33" s="881" t="s">
        <v>777</v>
      </c>
      <c r="T33" s="881"/>
    </row>
    <row r="34" spans="1:20" ht="15.75">
      <c r="A34" s="13"/>
      <c r="B34" s="368"/>
      <c r="C34" s="368"/>
      <c r="D34" s="368"/>
      <c r="E34" s="368"/>
      <c r="F34" s="368"/>
      <c r="G34" s="368"/>
      <c r="H34" s="368"/>
      <c r="I34" s="368"/>
      <c r="J34" s="368"/>
      <c r="K34" s="368"/>
      <c r="L34" s="368"/>
      <c r="M34" s="368"/>
      <c r="S34" s="492"/>
      <c r="T34" s="492"/>
    </row>
    <row r="35" spans="1:21" ht="16.5" customHeight="1">
      <c r="A35" s="561" t="s">
        <v>12</v>
      </c>
      <c r="B35" s="368"/>
      <c r="C35" s="368"/>
      <c r="D35" s="368"/>
      <c r="E35" s="368"/>
      <c r="F35" s="368"/>
      <c r="G35" s="368"/>
      <c r="H35" s="368"/>
      <c r="I35" s="368"/>
      <c r="J35" s="368"/>
      <c r="K35" s="368"/>
      <c r="L35" s="368"/>
      <c r="M35" s="368"/>
      <c r="N35" s="16"/>
      <c r="O35" s="16"/>
      <c r="P35" s="969"/>
      <c r="Q35" s="969"/>
      <c r="S35" s="732"/>
      <c r="T35" s="732"/>
      <c r="U35" s="80"/>
    </row>
    <row r="36" spans="1:21" ht="18.75">
      <c r="A36" s="80"/>
      <c r="B36" s="80"/>
      <c r="C36" s="80"/>
      <c r="D36" s="80"/>
      <c r="E36" s="80"/>
      <c r="F36" s="514" t="s">
        <v>778</v>
      </c>
      <c r="G36" s="431"/>
      <c r="H36" s="80"/>
      <c r="I36" s="80"/>
      <c r="J36" s="80"/>
      <c r="K36" s="80"/>
      <c r="L36" s="80"/>
      <c r="M36" s="80"/>
      <c r="N36" s="80"/>
      <c r="O36" s="80"/>
      <c r="P36" s="80"/>
      <c r="Q36" s="80"/>
      <c r="S36" s="540" t="s">
        <v>1019</v>
      </c>
      <c r="T36" s="539"/>
      <c r="U36" s="80"/>
    </row>
    <row r="37" spans="1:21" ht="18.75">
      <c r="A37" s="80"/>
      <c r="B37" s="80"/>
      <c r="C37" s="80"/>
      <c r="D37" s="80"/>
      <c r="E37" s="80"/>
      <c r="F37" s="515" t="s">
        <v>779</v>
      </c>
      <c r="G37" s="432"/>
      <c r="H37" s="80"/>
      <c r="I37" s="80"/>
      <c r="J37" s="80"/>
      <c r="K37" s="80"/>
      <c r="L37" s="80"/>
      <c r="M37" s="80"/>
      <c r="N37" s="80"/>
      <c r="O37" s="80"/>
      <c r="P37" s="80"/>
      <c r="Q37" s="80"/>
      <c r="S37" s="600" t="s">
        <v>756</v>
      </c>
      <c r="T37" s="539"/>
      <c r="U37" s="80"/>
    </row>
    <row r="38" spans="6:21" ht="18.75">
      <c r="F38" s="516" t="s">
        <v>780</v>
      </c>
      <c r="G38" s="433"/>
      <c r="O38" s="34"/>
      <c r="P38" s="34"/>
      <c r="Q38" s="34"/>
      <c r="S38" s="492" t="s">
        <v>81</v>
      </c>
      <c r="T38" s="492" t="s">
        <v>11</v>
      </c>
      <c r="U38" s="34"/>
    </row>
  </sheetData>
  <sheetProtection/>
  <mergeCells count="22">
    <mergeCell ref="P35:Q35"/>
    <mergeCell ref="H12:J12"/>
    <mergeCell ref="Q12:S12"/>
    <mergeCell ref="S35:T35"/>
    <mergeCell ref="S33:T33"/>
    <mergeCell ref="V12:V13"/>
    <mergeCell ref="A9:S9"/>
    <mergeCell ref="A12:A13"/>
    <mergeCell ref="B12:B13"/>
    <mergeCell ref="P11:V11"/>
    <mergeCell ref="C12:C13"/>
    <mergeCell ref="E12:G12"/>
    <mergeCell ref="Q2:V2"/>
    <mergeCell ref="D12:D13"/>
    <mergeCell ref="N12:P12"/>
    <mergeCell ref="A4:Q4"/>
    <mergeCell ref="U12:U13"/>
    <mergeCell ref="K12:M12"/>
    <mergeCell ref="U10:V10"/>
    <mergeCell ref="T12:T13"/>
    <mergeCell ref="A5:P5"/>
    <mergeCell ref="A6:Q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5" r:id="rId1"/>
</worksheet>
</file>

<file path=xl/worksheets/sheet27.xml><?xml version="1.0" encoding="utf-8"?>
<worksheet xmlns="http://schemas.openxmlformats.org/spreadsheetml/2006/main" xmlns:r="http://schemas.openxmlformats.org/officeDocument/2006/relationships">
  <sheetPr>
    <tabColor theme="3" tint="0.7999799847602844"/>
    <pageSetUpPr fitToPage="1"/>
  </sheetPr>
  <dimension ref="A2:AZ37"/>
  <sheetViews>
    <sheetView view="pageBreakPreview" zoomScaleNormal="80" zoomScaleSheetLayoutView="100" zoomScalePageLayoutView="0" workbookViewId="0" topLeftCell="A13">
      <selection activeCell="A30" sqref="A30:IV30"/>
    </sheetView>
  </sheetViews>
  <sheetFormatPr defaultColWidth="9.140625" defaultRowHeight="12.75"/>
  <cols>
    <col min="2" max="2" width="11.57421875" style="0" customWidth="1"/>
    <col min="3" max="3" width="14.57421875" style="0" customWidth="1"/>
    <col min="4" max="4" width="11.140625" style="0" customWidth="1"/>
    <col min="5" max="5" width="12.421875" style="0" customWidth="1"/>
    <col min="6" max="6" width="12.00390625" style="0" customWidth="1"/>
    <col min="7" max="7" width="13.140625" style="0" customWidth="1"/>
    <col min="20" max="20" width="10.421875" style="0" customWidth="1"/>
    <col min="21" max="21" width="9.8515625" style="0" customWidth="1"/>
    <col min="22" max="22" width="10.7109375" style="0" customWidth="1"/>
  </cols>
  <sheetData>
    <row r="1" ht="63.75" customHeight="1"/>
    <row r="2" spans="17:22" ht="15">
      <c r="Q2" s="958" t="s">
        <v>196</v>
      </c>
      <c r="R2" s="958"/>
      <c r="S2" s="958"/>
      <c r="T2" s="958"/>
      <c r="U2" s="958"/>
      <c r="V2" s="958"/>
    </row>
    <row r="4" spans="1:17" ht="15">
      <c r="A4" s="885" t="s">
        <v>0</v>
      </c>
      <c r="B4" s="885"/>
      <c r="C4" s="885"/>
      <c r="D4" s="885"/>
      <c r="E4" s="885"/>
      <c r="F4" s="885"/>
      <c r="G4" s="885"/>
      <c r="H4" s="885"/>
      <c r="I4" s="885"/>
      <c r="J4" s="885"/>
      <c r="K4" s="885"/>
      <c r="L4" s="885"/>
      <c r="M4" s="885"/>
      <c r="N4" s="885"/>
      <c r="O4" s="885"/>
      <c r="P4" s="885"/>
      <c r="Q4" s="885"/>
    </row>
    <row r="5" spans="1:17" ht="20.25">
      <c r="A5" s="963" t="s">
        <v>781</v>
      </c>
      <c r="B5" s="963"/>
      <c r="C5" s="963"/>
      <c r="D5" s="963"/>
      <c r="E5" s="963"/>
      <c r="F5" s="963"/>
      <c r="G5" s="963"/>
      <c r="H5" s="963"/>
      <c r="I5" s="963"/>
      <c r="J5" s="963"/>
      <c r="K5" s="963"/>
      <c r="L5" s="963"/>
      <c r="M5" s="963"/>
      <c r="N5" s="963"/>
      <c r="O5" s="963"/>
      <c r="P5" s="963"/>
      <c r="Q5" s="40"/>
    </row>
    <row r="6" spans="1:17" ht="15.75">
      <c r="A6" s="734"/>
      <c r="B6" s="734"/>
      <c r="C6" s="734"/>
      <c r="D6" s="734"/>
      <c r="E6" s="734"/>
      <c r="F6" s="734"/>
      <c r="G6" s="734"/>
      <c r="H6" s="734"/>
      <c r="I6" s="734"/>
      <c r="J6" s="734"/>
      <c r="K6" s="734"/>
      <c r="L6" s="734"/>
      <c r="M6" s="734"/>
      <c r="N6" s="734"/>
      <c r="O6" s="734"/>
      <c r="P6" s="734"/>
      <c r="Q6" s="734"/>
    </row>
    <row r="7" spans="1:21" ht="12.75">
      <c r="A7" s="352" t="s">
        <v>755</v>
      </c>
      <c r="B7" s="34"/>
      <c r="C7" s="151"/>
      <c r="D7" s="34"/>
      <c r="E7" s="34"/>
      <c r="F7" s="34"/>
      <c r="G7" s="34"/>
      <c r="H7" s="34"/>
      <c r="I7" s="34"/>
      <c r="J7" s="34"/>
      <c r="K7" s="34"/>
      <c r="L7" s="34"/>
      <c r="M7" s="34"/>
      <c r="N7" s="34"/>
      <c r="O7" s="34"/>
      <c r="P7" s="34"/>
      <c r="Q7" s="34"/>
      <c r="U7" s="34"/>
    </row>
    <row r="8" spans="1:19" ht="15.75">
      <c r="A8" s="764" t="s">
        <v>822</v>
      </c>
      <c r="B8" s="764"/>
      <c r="C8" s="764"/>
      <c r="D8" s="764"/>
      <c r="E8" s="764"/>
      <c r="F8" s="764"/>
      <c r="G8" s="764"/>
      <c r="H8" s="764"/>
      <c r="I8" s="764"/>
      <c r="J8" s="764"/>
      <c r="K8" s="764"/>
      <c r="L8" s="764"/>
      <c r="M8" s="764"/>
      <c r="N8" s="764"/>
      <c r="O8" s="764"/>
      <c r="P8" s="764"/>
      <c r="Q8" s="764"/>
      <c r="R8" s="764"/>
      <c r="S8" s="764"/>
    </row>
    <row r="9" spans="1:22" ht="15.75">
      <c r="A9" s="43"/>
      <c r="B9" s="36"/>
      <c r="C9" s="36"/>
      <c r="D9" s="36"/>
      <c r="E9" s="36"/>
      <c r="F9" s="36"/>
      <c r="G9" s="36"/>
      <c r="H9" s="36"/>
      <c r="I9" s="36"/>
      <c r="J9" s="36"/>
      <c r="K9" s="36"/>
      <c r="L9" s="36"/>
      <c r="M9" s="36"/>
      <c r="N9" s="36"/>
      <c r="O9" s="36"/>
      <c r="P9" s="962" t="s">
        <v>214</v>
      </c>
      <c r="Q9" s="962"/>
      <c r="R9" s="962"/>
      <c r="S9" s="962"/>
      <c r="T9" s="962"/>
      <c r="U9" s="962"/>
      <c r="V9" s="962"/>
    </row>
    <row r="10" spans="16:22" ht="12.75">
      <c r="P10" s="875" t="s">
        <v>811</v>
      </c>
      <c r="Q10" s="875"/>
      <c r="R10" s="875"/>
      <c r="S10" s="875"/>
      <c r="T10" s="875"/>
      <c r="U10" s="875"/>
      <c r="V10" s="875"/>
    </row>
    <row r="11" spans="1:22" ht="28.5" customHeight="1">
      <c r="A11" s="965" t="s">
        <v>22</v>
      </c>
      <c r="B11" s="879" t="s">
        <v>194</v>
      </c>
      <c r="C11" s="879" t="s">
        <v>360</v>
      </c>
      <c r="D11" s="879" t="s">
        <v>465</v>
      </c>
      <c r="E11" s="968" t="s">
        <v>828</v>
      </c>
      <c r="F11" s="968"/>
      <c r="G11" s="968"/>
      <c r="H11" s="931" t="s">
        <v>829</v>
      </c>
      <c r="I11" s="932"/>
      <c r="J11" s="970"/>
      <c r="K11" s="949" t="s">
        <v>362</v>
      </c>
      <c r="L11" s="950"/>
      <c r="M11" s="951"/>
      <c r="N11" s="959" t="s">
        <v>150</v>
      </c>
      <c r="O11" s="960"/>
      <c r="P11" s="961"/>
      <c r="Q11" s="817" t="s">
        <v>830</v>
      </c>
      <c r="R11" s="817"/>
      <c r="S11" s="817"/>
      <c r="T11" s="879" t="s">
        <v>235</v>
      </c>
      <c r="U11" s="879" t="s">
        <v>414</v>
      </c>
      <c r="V11" s="879" t="s">
        <v>363</v>
      </c>
    </row>
    <row r="12" spans="1:22" ht="60.75" customHeight="1">
      <c r="A12" s="966"/>
      <c r="B12" s="880"/>
      <c r="C12" s="880"/>
      <c r="D12" s="880"/>
      <c r="E12" s="5" t="s">
        <v>169</v>
      </c>
      <c r="F12" s="5" t="s">
        <v>195</v>
      </c>
      <c r="G12" s="5" t="s">
        <v>17</v>
      </c>
      <c r="H12" s="5" t="s">
        <v>169</v>
      </c>
      <c r="I12" s="5" t="s">
        <v>195</v>
      </c>
      <c r="J12" s="5" t="s">
        <v>17</v>
      </c>
      <c r="K12" s="5" t="s">
        <v>169</v>
      </c>
      <c r="L12" s="5" t="s">
        <v>195</v>
      </c>
      <c r="M12" s="5" t="s">
        <v>17</v>
      </c>
      <c r="N12" s="5" t="s">
        <v>169</v>
      </c>
      <c r="O12" s="5" t="s">
        <v>195</v>
      </c>
      <c r="P12" s="5" t="s">
        <v>17</v>
      </c>
      <c r="Q12" s="5" t="s">
        <v>224</v>
      </c>
      <c r="R12" s="5" t="s">
        <v>206</v>
      </c>
      <c r="S12" s="5" t="s">
        <v>207</v>
      </c>
      <c r="T12" s="880"/>
      <c r="U12" s="880"/>
      <c r="V12" s="880"/>
    </row>
    <row r="13" spans="1:22" ht="12.75">
      <c r="A13" s="150">
        <v>1</v>
      </c>
      <c r="B13" s="102">
        <v>2</v>
      </c>
      <c r="C13" s="8">
        <v>3</v>
      </c>
      <c r="D13" s="150">
        <v>4</v>
      </c>
      <c r="E13" s="102">
        <v>5</v>
      </c>
      <c r="F13">
        <v>6</v>
      </c>
      <c r="G13" s="150">
        <v>7</v>
      </c>
      <c r="H13" s="102">
        <v>8</v>
      </c>
      <c r="I13" s="8">
        <v>9</v>
      </c>
      <c r="J13" s="150">
        <v>10</v>
      </c>
      <c r="K13" s="102">
        <v>11</v>
      </c>
      <c r="L13" s="8">
        <v>12</v>
      </c>
      <c r="M13" s="150">
        <v>13</v>
      </c>
      <c r="N13" s="102">
        <v>14</v>
      </c>
      <c r="O13" s="8">
        <v>15</v>
      </c>
      <c r="P13" s="150">
        <v>16</v>
      </c>
      <c r="Q13" s="102">
        <v>17</v>
      </c>
      <c r="R13" s="8">
        <v>18</v>
      </c>
      <c r="S13" s="150">
        <v>19</v>
      </c>
      <c r="T13" s="102">
        <v>20</v>
      </c>
      <c r="U13" s="150">
        <v>21</v>
      </c>
      <c r="V13" s="102">
        <v>22</v>
      </c>
    </row>
    <row r="14" spans="1:25" s="271" customFormat="1" ht="12.75">
      <c r="A14" s="389">
        <v>1</v>
      </c>
      <c r="B14" s="261" t="s">
        <v>726</v>
      </c>
      <c r="C14" s="192">
        <v>445</v>
      </c>
      <c r="D14" s="192">
        <v>445</v>
      </c>
      <c r="E14" s="192">
        <v>40.05</v>
      </c>
      <c r="F14" s="601">
        <v>48.95</v>
      </c>
      <c r="G14" s="601">
        <f>E14+F14</f>
        <v>89</v>
      </c>
      <c r="H14" s="601">
        <v>2.08</v>
      </c>
      <c r="I14" s="192">
        <v>0.2025</v>
      </c>
      <c r="J14" s="601">
        <f>H14+I14</f>
        <v>2.2825</v>
      </c>
      <c r="K14" s="601">
        <v>17.33</v>
      </c>
      <c r="L14" s="601">
        <v>44.44</v>
      </c>
      <c r="M14" s="601">
        <f>K14+L14</f>
        <v>61.769999999999996</v>
      </c>
      <c r="N14" s="601">
        <v>21.67</v>
      </c>
      <c r="O14" s="601">
        <v>45.08</v>
      </c>
      <c r="P14" s="601">
        <f>N14+O14</f>
        <v>66.75</v>
      </c>
      <c r="Q14" s="601">
        <f>H14+K14-N14</f>
        <v>-2.260000000000005</v>
      </c>
      <c r="R14" s="601">
        <f>I14+L14-O14</f>
        <v>-0.4375</v>
      </c>
      <c r="S14" s="601">
        <f>Q14+R14</f>
        <v>-2.697500000000005</v>
      </c>
      <c r="T14" s="192" t="s">
        <v>773</v>
      </c>
      <c r="U14" s="192">
        <f>D14</f>
        <v>445</v>
      </c>
      <c r="V14" s="192">
        <f>U14</f>
        <v>445</v>
      </c>
      <c r="X14" s="391"/>
      <c r="Y14" s="391"/>
    </row>
    <row r="15" spans="1:25" s="271" customFormat="1" ht="12.75">
      <c r="A15" s="389">
        <v>2</v>
      </c>
      <c r="B15" s="261" t="s">
        <v>727</v>
      </c>
      <c r="C15" s="192">
        <v>910</v>
      </c>
      <c r="D15" s="192">
        <v>871</v>
      </c>
      <c r="E15" s="192">
        <v>81.9</v>
      </c>
      <c r="F15" s="601">
        <v>100.1</v>
      </c>
      <c r="G15" s="601">
        <f>E15+F15</f>
        <v>182</v>
      </c>
      <c r="H15" s="601">
        <v>2.3</v>
      </c>
      <c r="I15" s="192">
        <v>0.4429</v>
      </c>
      <c r="J15" s="601">
        <f aca="true" t="shared" si="0" ref="J15:J25">H15+I15</f>
        <v>2.7428999999999997</v>
      </c>
      <c r="K15" s="601">
        <v>35.95</v>
      </c>
      <c r="L15" s="601">
        <v>92.17</v>
      </c>
      <c r="M15" s="601">
        <f aca="true" t="shared" si="1" ref="M15:M25">K15+L15</f>
        <v>128.12</v>
      </c>
      <c r="N15" s="601">
        <v>45.7</v>
      </c>
      <c r="O15" s="601">
        <v>95.06</v>
      </c>
      <c r="P15" s="601">
        <f aca="true" t="shared" si="2" ref="P15:P25">N15+O15</f>
        <v>140.76</v>
      </c>
      <c r="Q15" s="601">
        <f aca="true" t="shared" si="3" ref="Q15:Q25">H15+K15-N15</f>
        <v>-7.450000000000003</v>
      </c>
      <c r="R15" s="601">
        <f aca="true" t="shared" si="4" ref="R15:R25">I15+L15-O15</f>
        <v>-2.447100000000006</v>
      </c>
      <c r="S15" s="601">
        <f aca="true" t="shared" si="5" ref="S15:S25">Q15+R15</f>
        <v>-9.897100000000009</v>
      </c>
      <c r="T15" s="192" t="s">
        <v>773</v>
      </c>
      <c r="U15" s="192">
        <f aca="true" t="shared" si="6" ref="U15:U25">D15</f>
        <v>871</v>
      </c>
      <c r="V15" s="192">
        <f aca="true" t="shared" si="7" ref="V15:V25">U15</f>
        <v>871</v>
      </c>
      <c r="X15" s="391"/>
      <c r="Y15" s="391"/>
    </row>
    <row r="16" spans="1:25" s="271" customFormat="1" ht="16.5" customHeight="1">
      <c r="A16" s="389">
        <v>3</v>
      </c>
      <c r="B16" s="261" t="s">
        <v>728</v>
      </c>
      <c r="C16" s="192">
        <v>415</v>
      </c>
      <c r="D16" s="192">
        <v>414</v>
      </c>
      <c r="E16" s="192">
        <v>37.35</v>
      </c>
      <c r="F16" s="601">
        <v>45.65</v>
      </c>
      <c r="G16" s="601">
        <f aca="true" t="shared" si="8" ref="G16:G25">E16+F16</f>
        <v>83</v>
      </c>
      <c r="H16" s="601">
        <v>3.1</v>
      </c>
      <c r="I16" s="192">
        <v>0.2017</v>
      </c>
      <c r="J16" s="601">
        <f t="shared" si="0"/>
        <v>3.3017000000000003</v>
      </c>
      <c r="K16" s="601">
        <v>17.08</v>
      </c>
      <c r="L16" s="601">
        <v>43.79</v>
      </c>
      <c r="M16" s="601">
        <f t="shared" si="1"/>
        <v>60.87</v>
      </c>
      <c r="N16" s="601">
        <v>20.48</v>
      </c>
      <c r="O16" s="601">
        <v>42.61</v>
      </c>
      <c r="P16" s="601">
        <f t="shared" si="2"/>
        <v>63.09</v>
      </c>
      <c r="Q16" s="601">
        <f t="shared" si="3"/>
        <v>-0.3000000000000007</v>
      </c>
      <c r="R16" s="601">
        <f t="shared" si="4"/>
        <v>1.3817000000000021</v>
      </c>
      <c r="S16" s="601">
        <f t="shared" si="5"/>
        <v>1.0817000000000014</v>
      </c>
      <c r="T16" s="192" t="s">
        <v>773</v>
      </c>
      <c r="U16" s="192">
        <f t="shared" si="6"/>
        <v>414</v>
      </c>
      <c r="V16" s="192">
        <f t="shared" si="7"/>
        <v>414</v>
      </c>
      <c r="X16" s="391"/>
      <c r="Y16" s="391"/>
    </row>
    <row r="17" spans="1:25" s="271" customFormat="1" ht="12.75">
      <c r="A17" s="389">
        <v>4</v>
      </c>
      <c r="B17" s="261" t="s">
        <v>729</v>
      </c>
      <c r="C17" s="192">
        <v>961</v>
      </c>
      <c r="D17" s="192">
        <v>934</v>
      </c>
      <c r="E17" s="192">
        <v>86.49</v>
      </c>
      <c r="F17" s="601">
        <v>105.71</v>
      </c>
      <c r="G17" s="601">
        <f t="shared" si="8"/>
        <v>192.2</v>
      </c>
      <c r="H17" s="601">
        <v>4.01</v>
      </c>
      <c r="I17" s="192">
        <v>0.4641</v>
      </c>
      <c r="J17" s="601">
        <f t="shared" si="0"/>
        <v>4.4741</v>
      </c>
      <c r="K17" s="601">
        <v>37.81</v>
      </c>
      <c r="L17" s="601">
        <v>96.94</v>
      </c>
      <c r="M17" s="601">
        <f t="shared" si="1"/>
        <v>134.75</v>
      </c>
      <c r="N17" s="601">
        <v>45.45</v>
      </c>
      <c r="O17" s="601">
        <v>94.54</v>
      </c>
      <c r="P17" s="601">
        <f t="shared" si="2"/>
        <v>139.99</v>
      </c>
      <c r="Q17" s="601">
        <f t="shared" si="3"/>
        <v>-3.6300000000000026</v>
      </c>
      <c r="R17" s="601">
        <f t="shared" si="4"/>
        <v>2.8640999999999934</v>
      </c>
      <c r="S17" s="601">
        <f t="shared" si="5"/>
        <v>-0.7659000000000091</v>
      </c>
      <c r="T17" s="192" t="s">
        <v>773</v>
      </c>
      <c r="U17" s="192">
        <f t="shared" si="6"/>
        <v>934</v>
      </c>
      <c r="V17" s="192">
        <f t="shared" si="7"/>
        <v>934</v>
      </c>
      <c r="X17" s="391"/>
      <c r="Y17" s="391"/>
    </row>
    <row r="18" spans="1:25" s="271" customFormat="1" ht="12.75">
      <c r="A18" s="389">
        <v>5</v>
      </c>
      <c r="B18" s="261" t="s">
        <v>730</v>
      </c>
      <c r="C18" s="192">
        <v>110</v>
      </c>
      <c r="D18" s="192">
        <v>108</v>
      </c>
      <c r="E18" s="192">
        <v>9.9</v>
      </c>
      <c r="F18" s="601">
        <v>12.1</v>
      </c>
      <c r="G18" s="601">
        <f t="shared" si="8"/>
        <v>22</v>
      </c>
      <c r="H18" s="601">
        <v>6.359999999999999</v>
      </c>
      <c r="I18" s="192">
        <v>0.048</v>
      </c>
      <c r="J18" s="601">
        <f t="shared" si="0"/>
        <v>6.4079999999999995</v>
      </c>
      <c r="K18" s="601">
        <v>5.2</v>
      </c>
      <c r="L18" s="601">
        <v>13.35</v>
      </c>
      <c r="M18" s="601">
        <f t="shared" si="1"/>
        <v>18.55</v>
      </c>
      <c r="N18" s="601">
        <v>6.29</v>
      </c>
      <c r="O18" s="601">
        <v>13.1</v>
      </c>
      <c r="P18" s="601">
        <f t="shared" si="2"/>
        <v>19.39</v>
      </c>
      <c r="Q18" s="601">
        <f t="shared" si="3"/>
        <v>5.269999999999999</v>
      </c>
      <c r="R18" s="601">
        <f t="shared" si="4"/>
        <v>0.29800000000000004</v>
      </c>
      <c r="S18" s="601">
        <f t="shared" si="5"/>
        <v>5.567999999999999</v>
      </c>
      <c r="T18" s="192" t="s">
        <v>773</v>
      </c>
      <c r="U18" s="192">
        <f t="shared" si="6"/>
        <v>108</v>
      </c>
      <c r="V18" s="192">
        <f t="shared" si="7"/>
        <v>108</v>
      </c>
      <c r="X18" s="391"/>
      <c r="Y18" s="391"/>
    </row>
    <row r="19" spans="1:25" s="271" customFormat="1" ht="12.75">
      <c r="A19" s="389">
        <v>6</v>
      </c>
      <c r="B19" s="261" t="s">
        <v>731</v>
      </c>
      <c r="C19" s="192">
        <v>493</v>
      </c>
      <c r="D19" s="192">
        <v>503</v>
      </c>
      <c r="E19" s="192">
        <v>44.37</v>
      </c>
      <c r="F19" s="601">
        <v>54.23</v>
      </c>
      <c r="G19" s="601">
        <f t="shared" si="8"/>
        <v>98.6</v>
      </c>
      <c r="H19" s="601">
        <v>1.26</v>
      </c>
      <c r="I19" s="192">
        <v>0.2572</v>
      </c>
      <c r="J19" s="601">
        <f t="shared" si="0"/>
        <v>1.5171999999999999</v>
      </c>
      <c r="K19" s="601">
        <v>20.94</v>
      </c>
      <c r="L19" s="601">
        <v>53.68</v>
      </c>
      <c r="M19" s="601">
        <f t="shared" si="1"/>
        <v>74.62</v>
      </c>
      <c r="N19" s="601">
        <v>27.28</v>
      </c>
      <c r="O19" s="601">
        <v>56.75</v>
      </c>
      <c r="P19" s="601">
        <f t="shared" si="2"/>
        <v>84.03</v>
      </c>
      <c r="Q19" s="601">
        <f t="shared" si="3"/>
        <v>-5.079999999999998</v>
      </c>
      <c r="R19" s="601">
        <f t="shared" si="4"/>
        <v>-2.812800000000003</v>
      </c>
      <c r="S19" s="601">
        <f t="shared" si="5"/>
        <v>-7.892800000000001</v>
      </c>
      <c r="T19" s="192" t="s">
        <v>773</v>
      </c>
      <c r="U19" s="192">
        <f t="shared" si="6"/>
        <v>503</v>
      </c>
      <c r="V19" s="192">
        <f t="shared" si="7"/>
        <v>503</v>
      </c>
      <c r="X19" s="391"/>
      <c r="Y19" s="391"/>
    </row>
    <row r="20" spans="1:25" s="271" customFormat="1" ht="25.5">
      <c r="A20" s="389">
        <v>7</v>
      </c>
      <c r="B20" s="470" t="s">
        <v>732</v>
      </c>
      <c r="C20" s="192">
        <v>47</v>
      </c>
      <c r="D20" s="192">
        <f>31+15</f>
        <v>46</v>
      </c>
      <c r="E20" s="192">
        <v>4.23</v>
      </c>
      <c r="F20" s="601">
        <v>5.17</v>
      </c>
      <c r="G20" s="601">
        <f t="shared" si="8"/>
        <v>9.4</v>
      </c>
      <c r="H20" s="601">
        <v>3.2</v>
      </c>
      <c r="I20" s="192">
        <v>0.0175</v>
      </c>
      <c r="J20" s="601">
        <f t="shared" si="0"/>
        <v>3.2175000000000002</v>
      </c>
      <c r="K20" s="601">
        <v>2.14</v>
      </c>
      <c r="L20" s="601">
        <v>5.5</v>
      </c>
      <c r="M20" s="601">
        <f t="shared" si="1"/>
        <v>7.640000000000001</v>
      </c>
      <c r="N20" s="601">
        <v>2.17</v>
      </c>
      <c r="O20" s="601">
        <v>4.52</v>
      </c>
      <c r="P20" s="601">
        <f t="shared" si="2"/>
        <v>6.6899999999999995</v>
      </c>
      <c r="Q20" s="601">
        <f t="shared" si="3"/>
        <v>3.17</v>
      </c>
      <c r="R20" s="601">
        <f t="shared" si="4"/>
        <v>0.9975000000000005</v>
      </c>
      <c r="S20" s="601">
        <f t="shared" si="5"/>
        <v>4.1675</v>
      </c>
      <c r="T20" s="192" t="s">
        <v>773</v>
      </c>
      <c r="U20" s="192">
        <f t="shared" si="6"/>
        <v>46</v>
      </c>
      <c r="V20" s="192">
        <f t="shared" si="7"/>
        <v>46</v>
      </c>
      <c r="X20" s="391"/>
      <c r="Y20" s="391"/>
    </row>
    <row r="21" spans="1:25" s="271" customFormat="1" ht="12.75">
      <c r="A21" s="389">
        <v>8</v>
      </c>
      <c r="B21" s="261" t="s">
        <v>733</v>
      </c>
      <c r="C21" s="192">
        <v>689</v>
      </c>
      <c r="D21" s="192">
        <v>689</v>
      </c>
      <c r="E21" s="192">
        <v>62.01</v>
      </c>
      <c r="F21" s="601">
        <v>75.79</v>
      </c>
      <c r="G21" s="601">
        <f t="shared" si="8"/>
        <v>137.8</v>
      </c>
      <c r="H21" s="601">
        <v>3.4</v>
      </c>
      <c r="I21" s="192">
        <v>0.3138</v>
      </c>
      <c r="J21" s="601">
        <f t="shared" si="0"/>
        <v>3.7138</v>
      </c>
      <c r="K21" s="601">
        <v>28.619999999999997</v>
      </c>
      <c r="L21" s="601">
        <v>73.27999999999999</v>
      </c>
      <c r="M21" s="601">
        <f t="shared" si="1"/>
        <v>101.89999999999998</v>
      </c>
      <c r="N21" s="601">
        <v>34.269999999999996</v>
      </c>
      <c r="O21" s="601">
        <v>71.17999999999999</v>
      </c>
      <c r="P21" s="601">
        <f t="shared" si="2"/>
        <v>105.44999999999999</v>
      </c>
      <c r="Q21" s="601">
        <f t="shared" si="3"/>
        <v>-2.25</v>
      </c>
      <c r="R21" s="601">
        <f t="shared" si="4"/>
        <v>2.413799999999995</v>
      </c>
      <c r="S21" s="601">
        <f t="shared" si="5"/>
        <v>0.16379999999999484</v>
      </c>
      <c r="T21" s="192" t="s">
        <v>773</v>
      </c>
      <c r="U21" s="192">
        <f t="shared" si="6"/>
        <v>689</v>
      </c>
      <c r="V21" s="192">
        <f t="shared" si="7"/>
        <v>689</v>
      </c>
      <c r="X21" s="391"/>
      <c r="Y21" s="391"/>
    </row>
    <row r="22" spans="1:25" s="271" customFormat="1" ht="12.75">
      <c r="A22" s="389">
        <v>9</v>
      </c>
      <c r="B22" s="261" t="s">
        <v>734</v>
      </c>
      <c r="C22" s="192">
        <v>847</v>
      </c>
      <c r="D22" s="192">
        <v>845</v>
      </c>
      <c r="E22" s="192">
        <v>76.23</v>
      </c>
      <c r="F22" s="601">
        <v>93.17</v>
      </c>
      <c r="G22" s="601">
        <f t="shared" si="8"/>
        <v>169.4</v>
      </c>
      <c r="H22" s="601">
        <v>1.07</v>
      </c>
      <c r="I22" s="192">
        <v>0.3682</v>
      </c>
      <c r="J22" s="601">
        <f t="shared" si="0"/>
        <v>1.4382000000000001</v>
      </c>
      <c r="K22" s="601">
        <v>36.99</v>
      </c>
      <c r="L22" s="601">
        <v>94.83</v>
      </c>
      <c r="M22" s="601">
        <f t="shared" si="1"/>
        <v>131.82</v>
      </c>
      <c r="N22" s="601">
        <v>49.09</v>
      </c>
      <c r="O22" s="601">
        <v>102.1</v>
      </c>
      <c r="P22" s="601">
        <f t="shared" si="2"/>
        <v>151.19</v>
      </c>
      <c r="Q22" s="601">
        <f t="shared" si="3"/>
        <v>-11.030000000000001</v>
      </c>
      <c r="R22" s="601">
        <f t="shared" si="4"/>
        <v>-6.901799999999994</v>
      </c>
      <c r="S22" s="601">
        <f t="shared" si="5"/>
        <v>-17.931799999999996</v>
      </c>
      <c r="T22" s="192" t="s">
        <v>773</v>
      </c>
      <c r="U22" s="192">
        <f t="shared" si="6"/>
        <v>845</v>
      </c>
      <c r="V22" s="192">
        <f t="shared" si="7"/>
        <v>845</v>
      </c>
      <c r="X22" s="391"/>
      <c r="Y22" s="391"/>
    </row>
    <row r="23" spans="1:25" s="271" customFormat="1" ht="12.75">
      <c r="A23" s="389">
        <v>10</v>
      </c>
      <c r="B23" s="261" t="s">
        <v>735</v>
      </c>
      <c r="C23" s="192">
        <v>546</v>
      </c>
      <c r="D23" s="192">
        <v>541</v>
      </c>
      <c r="E23" s="192">
        <v>49.14</v>
      </c>
      <c r="F23" s="601">
        <v>60.06</v>
      </c>
      <c r="G23" s="601">
        <f t="shared" si="8"/>
        <v>109.2</v>
      </c>
      <c r="H23" s="601">
        <v>2.04</v>
      </c>
      <c r="I23" s="192">
        <v>0.2575</v>
      </c>
      <c r="J23" s="601">
        <f t="shared" si="0"/>
        <v>2.2975</v>
      </c>
      <c r="K23" s="601">
        <v>22.54</v>
      </c>
      <c r="L23" s="601">
        <v>57.79</v>
      </c>
      <c r="M23" s="601">
        <f t="shared" si="1"/>
        <v>80.33</v>
      </c>
      <c r="N23" s="601">
        <v>27.4</v>
      </c>
      <c r="O23" s="601">
        <v>57</v>
      </c>
      <c r="P23" s="601">
        <f t="shared" si="2"/>
        <v>84.4</v>
      </c>
      <c r="Q23" s="601">
        <f t="shared" si="3"/>
        <v>-2.8200000000000003</v>
      </c>
      <c r="R23" s="601">
        <f t="shared" si="4"/>
        <v>1.0474999999999994</v>
      </c>
      <c r="S23" s="601">
        <f t="shared" si="5"/>
        <v>-1.7725000000000009</v>
      </c>
      <c r="T23" s="192" t="s">
        <v>773</v>
      </c>
      <c r="U23" s="192">
        <f t="shared" si="6"/>
        <v>541</v>
      </c>
      <c r="V23" s="192">
        <f t="shared" si="7"/>
        <v>541</v>
      </c>
      <c r="X23" s="391"/>
      <c r="Y23" s="391"/>
    </row>
    <row r="24" spans="1:25" s="271" customFormat="1" ht="16.5" customHeight="1">
      <c r="A24" s="389">
        <v>11</v>
      </c>
      <c r="B24" s="261" t="s">
        <v>736</v>
      </c>
      <c r="C24" s="192">
        <v>612</v>
      </c>
      <c r="D24" s="321">
        <v>613</v>
      </c>
      <c r="E24" s="192">
        <v>55.08</v>
      </c>
      <c r="F24" s="601">
        <v>67.32</v>
      </c>
      <c r="G24" s="601">
        <f t="shared" si="8"/>
        <v>122.39999999999999</v>
      </c>
      <c r="H24" s="601">
        <v>1.03</v>
      </c>
      <c r="I24" s="192">
        <v>0.2825</v>
      </c>
      <c r="J24" s="601">
        <f t="shared" si="0"/>
        <v>1.3125</v>
      </c>
      <c r="K24" s="601">
        <v>23.97</v>
      </c>
      <c r="L24" s="601">
        <v>61.45</v>
      </c>
      <c r="M24" s="601">
        <f t="shared" si="1"/>
        <v>85.42</v>
      </c>
      <c r="N24" s="601">
        <v>30.22</v>
      </c>
      <c r="O24" s="601">
        <v>62.86</v>
      </c>
      <c r="P24" s="601">
        <f t="shared" si="2"/>
        <v>93.08</v>
      </c>
      <c r="Q24" s="601">
        <f t="shared" si="3"/>
        <v>-5.219999999999999</v>
      </c>
      <c r="R24" s="601">
        <f t="shared" si="4"/>
        <v>-1.1274999999999977</v>
      </c>
      <c r="S24" s="601">
        <f t="shared" si="5"/>
        <v>-6.347499999999997</v>
      </c>
      <c r="T24" s="192" t="s">
        <v>773</v>
      </c>
      <c r="U24" s="192">
        <f t="shared" si="6"/>
        <v>613</v>
      </c>
      <c r="V24" s="192">
        <f t="shared" si="7"/>
        <v>613</v>
      </c>
      <c r="X24" s="391"/>
      <c r="Y24" s="391"/>
    </row>
    <row r="25" spans="1:25" s="271" customFormat="1" ht="12.75">
      <c r="A25" s="389">
        <v>12</v>
      </c>
      <c r="B25" s="261" t="s">
        <v>737</v>
      </c>
      <c r="C25" s="192">
        <v>485</v>
      </c>
      <c r="D25" s="321">
        <v>482</v>
      </c>
      <c r="E25" s="192">
        <v>43.65</v>
      </c>
      <c r="F25" s="601">
        <v>53.35</v>
      </c>
      <c r="G25" s="601">
        <f t="shared" si="8"/>
        <v>97</v>
      </c>
      <c r="H25" s="601">
        <v>1.09</v>
      </c>
      <c r="I25" s="192">
        <v>0.2207</v>
      </c>
      <c r="J25" s="601">
        <f t="shared" si="0"/>
        <v>1.3107000000000002</v>
      </c>
      <c r="K25" s="601">
        <v>20.52</v>
      </c>
      <c r="L25" s="601">
        <v>52.62</v>
      </c>
      <c r="M25" s="601">
        <f t="shared" si="1"/>
        <v>73.14</v>
      </c>
      <c r="N25" s="601">
        <v>23.14</v>
      </c>
      <c r="O25" s="601">
        <v>48.12</v>
      </c>
      <c r="P25" s="601">
        <f t="shared" si="2"/>
        <v>71.25999999999999</v>
      </c>
      <c r="Q25" s="601">
        <f t="shared" si="3"/>
        <v>-1.5300000000000011</v>
      </c>
      <c r="R25" s="601">
        <f t="shared" si="4"/>
        <v>4.720700000000001</v>
      </c>
      <c r="S25" s="601">
        <f t="shared" si="5"/>
        <v>3.1906999999999996</v>
      </c>
      <c r="T25" s="192" t="s">
        <v>773</v>
      </c>
      <c r="U25" s="192">
        <f t="shared" si="6"/>
        <v>482</v>
      </c>
      <c r="V25" s="192">
        <f t="shared" si="7"/>
        <v>482</v>
      </c>
      <c r="X25" s="391"/>
      <c r="Y25" s="391"/>
    </row>
    <row r="26" spans="1:25" s="15" customFormat="1" ht="12.75">
      <c r="A26" s="29"/>
      <c r="B26" s="29" t="s">
        <v>17</v>
      </c>
      <c r="C26" s="29">
        <f>SUM(C14:C25)</f>
        <v>6560</v>
      </c>
      <c r="D26" s="29">
        <f>SUM(D14:D25)</f>
        <v>6491</v>
      </c>
      <c r="E26" s="328">
        <f>SUM(E14:E25)</f>
        <v>590.4</v>
      </c>
      <c r="F26" s="328">
        <f aca="true" t="shared" si="9" ref="F26:S26">SUM(F14:F25)</f>
        <v>721.6</v>
      </c>
      <c r="G26" s="328">
        <f t="shared" si="9"/>
        <v>1312</v>
      </c>
      <c r="H26" s="328">
        <f t="shared" si="9"/>
        <v>30.94</v>
      </c>
      <c r="I26" s="328">
        <f t="shared" si="9"/>
        <v>3.0766</v>
      </c>
      <c r="J26" s="328">
        <f t="shared" si="9"/>
        <v>34.0166</v>
      </c>
      <c r="K26" s="328">
        <f t="shared" si="9"/>
        <v>269.09</v>
      </c>
      <c r="L26" s="328">
        <f t="shared" si="9"/>
        <v>689.84</v>
      </c>
      <c r="M26" s="328">
        <f t="shared" si="9"/>
        <v>958.93</v>
      </c>
      <c r="N26" s="328">
        <f t="shared" si="9"/>
        <v>333.15999999999997</v>
      </c>
      <c r="O26" s="328">
        <f t="shared" si="9"/>
        <v>692.9200000000001</v>
      </c>
      <c r="P26" s="328">
        <f t="shared" si="9"/>
        <v>1026.0800000000002</v>
      </c>
      <c r="Q26" s="328">
        <f t="shared" si="9"/>
        <v>-33.13000000000001</v>
      </c>
      <c r="R26" s="328">
        <f t="shared" si="9"/>
        <v>-0.0034000000000098396</v>
      </c>
      <c r="S26" s="328">
        <f t="shared" si="9"/>
        <v>-33.13340000000002</v>
      </c>
      <c r="T26" s="9" t="s">
        <v>773</v>
      </c>
      <c r="U26" s="29">
        <f>SUM(U14:U25)</f>
        <v>6491</v>
      </c>
      <c r="V26" s="29">
        <f>SUM(V14:V25)</f>
        <v>6491</v>
      </c>
      <c r="X26" s="325"/>
      <c r="Y26" s="325"/>
    </row>
    <row r="27" spans="11:19" ht="12.75">
      <c r="K27" s="445"/>
      <c r="L27" s="445"/>
      <c r="N27" s="445"/>
      <c r="O27" s="445"/>
      <c r="P27" s="16"/>
      <c r="Q27" s="406"/>
      <c r="R27" s="406"/>
      <c r="S27" s="406"/>
    </row>
    <row r="28" spans="1:52" s="458" customFormat="1" ht="21.75" customHeight="1">
      <c r="A28" s="710" t="s">
        <v>757</v>
      </c>
      <c r="B28" s="971" t="s">
        <v>1006</v>
      </c>
      <c r="C28" s="971"/>
      <c r="D28" s="971"/>
      <c r="E28" s="971"/>
      <c r="F28" s="971"/>
      <c r="G28" s="971"/>
      <c r="H28" s="971"/>
      <c r="I28" s="971"/>
      <c r="J28" s="971"/>
      <c r="K28" s="971"/>
      <c r="L28" s="971"/>
      <c r="M28" s="971"/>
      <c r="N28" s="971"/>
      <c r="O28" s="971"/>
      <c r="P28" s="971"/>
      <c r="Q28" s="971"/>
      <c r="R28" s="971"/>
      <c r="S28" s="971"/>
      <c r="T28" s="971"/>
      <c r="U28" s="971"/>
      <c r="V28" s="971"/>
      <c r="W28" s="560"/>
      <c r="X28" s="560"/>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0"/>
      <c r="AY28" s="560"/>
      <c r="AZ28" s="560"/>
    </row>
    <row r="29" spans="1:19" ht="21" customHeight="1">
      <c r="A29" s="367"/>
      <c r="B29" s="367"/>
      <c r="C29" s="367"/>
      <c r="D29" s="367"/>
      <c r="E29" s="367"/>
      <c r="F29" s="367"/>
      <c r="G29" s="367"/>
      <c r="H29" s="367"/>
      <c r="I29" s="367"/>
      <c r="J29" s="367"/>
      <c r="K29" s="367"/>
      <c r="L29" s="367"/>
      <c r="M29" s="16"/>
      <c r="Q29" s="13"/>
      <c r="R29" s="13"/>
      <c r="S29" s="13"/>
    </row>
    <row r="30" spans="1:19" ht="21" customHeight="1">
      <c r="A30" s="367"/>
      <c r="B30" s="367"/>
      <c r="C30" s="367"/>
      <c r="D30" s="367"/>
      <c r="E30" s="367"/>
      <c r="F30" s="367"/>
      <c r="G30" s="367"/>
      <c r="H30" s="367"/>
      <c r="I30" s="367"/>
      <c r="J30" s="367"/>
      <c r="K30" s="367"/>
      <c r="L30" s="367"/>
      <c r="M30" s="16"/>
      <c r="Q30" s="13"/>
      <c r="R30" s="13"/>
      <c r="S30" s="13"/>
    </row>
    <row r="31" spans="1:16" ht="25.5" customHeight="1">
      <c r="A31" s="367"/>
      <c r="B31" s="367"/>
      <c r="C31" s="367"/>
      <c r="D31" s="367"/>
      <c r="E31" s="367"/>
      <c r="F31" s="367"/>
      <c r="G31" s="367"/>
      <c r="H31" s="367"/>
      <c r="I31" s="367"/>
      <c r="J31" s="367"/>
      <c r="K31" s="367"/>
      <c r="L31" s="367"/>
      <c r="P31" s="16"/>
    </row>
    <row r="32" spans="6:20" ht="15.75">
      <c r="F32" s="329"/>
      <c r="S32" s="881" t="s">
        <v>777</v>
      </c>
      <c r="T32" s="881"/>
    </row>
    <row r="33" spans="19:20" ht="15">
      <c r="S33" s="538"/>
      <c r="T33" s="538"/>
    </row>
    <row r="34" spans="1:21" ht="15.75">
      <c r="A34" s="49" t="s">
        <v>12</v>
      </c>
      <c r="B34" s="15"/>
      <c r="C34" s="15"/>
      <c r="D34" s="15"/>
      <c r="E34" s="15"/>
      <c r="F34" s="15"/>
      <c r="G34" s="15"/>
      <c r="H34" s="15"/>
      <c r="I34" s="15"/>
      <c r="J34" s="15"/>
      <c r="K34" s="15"/>
      <c r="L34" s="15"/>
      <c r="M34" s="15"/>
      <c r="N34" s="16"/>
      <c r="O34" s="16"/>
      <c r="P34" s="80"/>
      <c r="Q34" s="80"/>
      <c r="S34" s="732"/>
      <c r="T34" s="732"/>
      <c r="U34" s="80"/>
    </row>
    <row r="35" spans="1:21" ht="15.75">
      <c r="A35" s="80"/>
      <c r="B35" s="80"/>
      <c r="C35" s="80"/>
      <c r="D35" s="80"/>
      <c r="E35" s="80"/>
      <c r="F35" s="514" t="s">
        <v>778</v>
      </c>
      <c r="G35" s="428"/>
      <c r="H35" s="80"/>
      <c r="I35" s="80"/>
      <c r="J35" s="80"/>
      <c r="K35" s="80"/>
      <c r="L35" s="80"/>
      <c r="M35" s="80"/>
      <c r="N35" s="80"/>
      <c r="O35" s="80"/>
      <c r="P35" s="80"/>
      <c r="Q35" s="80"/>
      <c r="S35" s="540" t="s">
        <v>1019</v>
      </c>
      <c r="T35" s="338"/>
      <c r="U35" s="80"/>
    </row>
    <row r="36" spans="1:21" ht="15.75">
      <c r="A36" s="80"/>
      <c r="B36" s="80"/>
      <c r="C36" s="80"/>
      <c r="D36" s="80"/>
      <c r="E36" s="80"/>
      <c r="F36" s="515" t="s">
        <v>779</v>
      </c>
      <c r="G36" s="429"/>
      <c r="H36" s="80"/>
      <c r="I36" s="80"/>
      <c r="J36" s="80"/>
      <c r="K36" s="80"/>
      <c r="L36" s="80"/>
      <c r="M36" s="80"/>
      <c r="N36" s="80"/>
      <c r="O36" s="80"/>
      <c r="P36" s="80"/>
      <c r="Q36" s="80"/>
      <c r="S36" s="540" t="s">
        <v>756</v>
      </c>
      <c r="T36" s="338"/>
      <c r="U36" s="80"/>
    </row>
    <row r="37" spans="6:21" ht="15.75">
      <c r="F37" s="516" t="s">
        <v>780</v>
      </c>
      <c r="G37" s="430"/>
      <c r="O37" s="34"/>
      <c r="P37" s="34"/>
      <c r="Q37" s="34"/>
      <c r="S37" s="492" t="s">
        <v>81</v>
      </c>
      <c r="T37" s="36" t="s">
        <v>11</v>
      </c>
      <c r="U37" s="34"/>
    </row>
  </sheetData>
  <sheetProtection/>
  <mergeCells count="22">
    <mergeCell ref="S34:T34"/>
    <mergeCell ref="T11:T12"/>
    <mergeCell ref="B28:V28"/>
    <mergeCell ref="B11:B12"/>
    <mergeCell ref="C11:C12"/>
    <mergeCell ref="E11:G11"/>
    <mergeCell ref="A6:Q6"/>
    <mergeCell ref="A8:S8"/>
    <mergeCell ref="D11:D12"/>
    <mergeCell ref="S32:T32"/>
    <mergeCell ref="U11:U12"/>
    <mergeCell ref="H11:J11"/>
    <mergeCell ref="Q2:V2"/>
    <mergeCell ref="K11:M11"/>
    <mergeCell ref="N11:P11"/>
    <mergeCell ref="Q11:S11"/>
    <mergeCell ref="A4:Q4"/>
    <mergeCell ref="A11:A12"/>
    <mergeCell ref="A5:P5"/>
    <mergeCell ref="P10:V10"/>
    <mergeCell ref="P9:V9"/>
    <mergeCell ref="V11:V1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9" r:id="rId1"/>
</worksheet>
</file>

<file path=xl/worksheets/sheet28.xml><?xml version="1.0" encoding="utf-8"?>
<worksheet xmlns="http://schemas.openxmlformats.org/spreadsheetml/2006/main" xmlns:r="http://schemas.openxmlformats.org/officeDocument/2006/relationships">
  <sheetPr>
    <tabColor theme="3" tint="0.7999799847602844"/>
    <pageSetUpPr fitToPage="1"/>
  </sheetPr>
  <dimension ref="A1:R35"/>
  <sheetViews>
    <sheetView view="pageBreakPreview" zoomScale="90" zoomScaleSheetLayoutView="90" zoomScalePageLayoutView="0" workbookViewId="0" topLeftCell="A12">
      <selection activeCell="F29" sqref="F29"/>
    </sheetView>
  </sheetViews>
  <sheetFormatPr defaultColWidth="9.140625" defaultRowHeight="12.75"/>
  <cols>
    <col min="1" max="1" width="9.140625" style="16" customWidth="1"/>
    <col min="2" max="2" width="17.140625" style="16" customWidth="1"/>
    <col min="3" max="3" width="16.57421875" style="16" customWidth="1"/>
    <col min="4" max="4" width="15.8515625" style="16" customWidth="1"/>
    <col min="5" max="5" width="18.8515625" style="16" customWidth="1"/>
    <col min="6" max="6" width="19.00390625" style="16" customWidth="1"/>
    <col min="7" max="7" width="22.57421875" style="16" customWidth="1"/>
    <col min="8" max="8" width="16.7109375" style="16" customWidth="1"/>
    <col min="9" max="9" width="30.140625" style="16" customWidth="1"/>
    <col min="10" max="16384" width="9.140625" style="16" customWidth="1"/>
  </cols>
  <sheetData>
    <row r="1" ht="15">
      <c r="I1" s="37" t="s">
        <v>63</v>
      </c>
    </row>
    <row r="2" spans="4:9" ht="15">
      <c r="D2" s="41" t="s">
        <v>0</v>
      </c>
      <c r="E2" s="41"/>
      <c r="F2" s="41"/>
      <c r="G2" s="41"/>
      <c r="H2" s="41"/>
      <c r="I2" s="41"/>
    </row>
    <row r="3" spans="2:9" ht="20.25" customHeight="1">
      <c r="B3" s="152"/>
      <c r="C3" s="972" t="s">
        <v>781</v>
      </c>
      <c r="D3" s="972"/>
      <c r="E3" s="972"/>
      <c r="F3" s="972"/>
      <c r="G3" s="119"/>
      <c r="H3" s="119"/>
      <c r="I3" s="119"/>
    </row>
    <row r="4" ht="10.5" customHeight="1"/>
    <row r="5" spans="1:9" ht="30.75" customHeight="1">
      <c r="A5" s="973" t="s">
        <v>823</v>
      </c>
      <c r="B5" s="973"/>
      <c r="C5" s="973"/>
      <c r="D5" s="973"/>
      <c r="E5" s="973"/>
      <c r="F5" s="973"/>
      <c r="G5" s="973"/>
      <c r="H5" s="973"/>
      <c r="I5" s="973"/>
    </row>
    <row r="7" ht="0.75" customHeight="1"/>
    <row r="8" spans="1:9" ht="12.75">
      <c r="A8" s="352" t="s">
        <v>755</v>
      </c>
      <c r="I8" s="32" t="s">
        <v>21</v>
      </c>
    </row>
    <row r="9" spans="4:18" ht="12.75">
      <c r="D9" s="875" t="s">
        <v>811</v>
      </c>
      <c r="E9" s="875"/>
      <c r="F9" s="875"/>
      <c r="G9" s="875"/>
      <c r="H9" s="875"/>
      <c r="I9" s="875"/>
      <c r="Q9" s="19"/>
      <c r="R9" s="21"/>
    </row>
    <row r="10" spans="1:9" ht="44.25" customHeight="1">
      <c r="A10" s="5" t="s">
        <v>2</v>
      </c>
      <c r="B10" s="5" t="s">
        <v>3</v>
      </c>
      <c r="C10" s="2" t="s">
        <v>828</v>
      </c>
      <c r="D10" s="2" t="s">
        <v>845</v>
      </c>
      <c r="E10" s="2" t="s">
        <v>112</v>
      </c>
      <c r="F10" s="5" t="s">
        <v>217</v>
      </c>
      <c r="G10" s="2" t="s">
        <v>705</v>
      </c>
      <c r="H10" s="2" t="s">
        <v>150</v>
      </c>
      <c r="I10" s="33" t="s">
        <v>883</v>
      </c>
    </row>
    <row r="11" spans="1:9" s="111" customFormat="1" ht="15.75" customHeight="1">
      <c r="A11" s="64">
        <v>1</v>
      </c>
      <c r="B11" s="63">
        <v>2</v>
      </c>
      <c r="C11" s="64">
        <v>3</v>
      </c>
      <c r="D11" s="63">
        <v>4</v>
      </c>
      <c r="E11" s="64">
        <v>5</v>
      </c>
      <c r="F11" s="63">
        <v>6</v>
      </c>
      <c r="G11" s="64">
        <v>7</v>
      </c>
      <c r="H11" s="63">
        <v>8</v>
      </c>
      <c r="I11" s="64">
        <v>9</v>
      </c>
    </row>
    <row r="12" spans="1:12" ht="18" customHeight="1">
      <c r="A12" s="8">
        <v>1</v>
      </c>
      <c r="B12" s="19" t="s">
        <v>726</v>
      </c>
      <c r="C12" s="322">
        <v>5.458</v>
      </c>
      <c r="D12" s="322">
        <v>0</v>
      </c>
      <c r="E12" s="322">
        <v>3.2748</v>
      </c>
      <c r="F12" s="322">
        <v>0</v>
      </c>
      <c r="G12" s="19">
        <v>0.0158</v>
      </c>
      <c r="H12" s="322">
        <v>1.0802</v>
      </c>
      <c r="I12" s="322">
        <f>E12+D12-H12</f>
        <v>2.1946</v>
      </c>
      <c r="K12" s="391"/>
      <c r="L12" s="391"/>
    </row>
    <row r="13" spans="1:12" ht="18" customHeight="1">
      <c r="A13" s="8">
        <v>2</v>
      </c>
      <c r="B13" s="19" t="s">
        <v>727</v>
      </c>
      <c r="C13" s="322">
        <v>28.9089</v>
      </c>
      <c r="D13" s="322">
        <v>0</v>
      </c>
      <c r="E13" s="322">
        <v>17.3453</v>
      </c>
      <c r="F13" s="322">
        <v>0</v>
      </c>
      <c r="G13" s="19">
        <v>0.0158</v>
      </c>
      <c r="H13" s="322">
        <v>5.7216</v>
      </c>
      <c r="I13" s="322">
        <f aca="true" t="shared" si="0" ref="I13:I23">E13+D13-H13</f>
        <v>11.623700000000003</v>
      </c>
      <c r="K13" s="391"/>
      <c r="L13" s="391"/>
    </row>
    <row r="14" spans="1:12" ht="18" customHeight="1">
      <c r="A14" s="8">
        <v>3</v>
      </c>
      <c r="B14" s="19" t="s">
        <v>728</v>
      </c>
      <c r="C14" s="322">
        <v>5.3011</v>
      </c>
      <c r="D14" s="322">
        <v>0</v>
      </c>
      <c r="E14" s="322">
        <v>3.1806</v>
      </c>
      <c r="F14" s="322">
        <v>0</v>
      </c>
      <c r="G14" s="19">
        <v>0.0158</v>
      </c>
      <c r="H14" s="322">
        <v>1.0491</v>
      </c>
      <c r="I14" s="322">
        <f t="shared" si="0"/>
        <v>2.1315</v>
      </c>
      <c r="K14" s="391"/>
      <c r="L14" s="391"/>
    </row>
    <row r="15" spans="1:12" ht="12.75">
      <c r="A15" s="8">
        <v>4</v>
      </c>
      <c r="B15" s="19" t="s">
        <v>729</v>
      </c>
      <c r="C15" s="322">
        <v>16.3039</v>
      </c>
      <c r="D15" s="322">
        <v>0</v>
      </c>
      <c r="E15" s="322">
        <v>9.7823</v>
      </c>
      <c r="F15" s="322">
        <v>0</v>
      </c>
      <c r="G15" s="19">
        <v>0.0158</v>
      </c>
      <c r="H15" s="322">
        <v>3.2268</v>
      </c>
      <c r="I15" s="322">
        <f t="shared" si="0"/>
        <v>6.555499999999999</v>
      </c>
      <c r="K15" s="391"/>
      <c r="L15" s="391"/>
    </row>
    <row r="16" spans="1:12" ht="15.75" customHeight="1">
      <c r="A16" s="8">
        <v>5</v>
      </c>
      <c r="B16" s="19" t="s">
        <v>730</v>
      </c>
      <c r="C16" s="322">
        <v>3.2127</v>
      </c>
      <c r="D16" s="322">
        <v>0</v>
      </c>
      <c r="E16" s="322">
        <v>1.9276</v>
      </c>
      <c r="F16" s="322">
        <v>0</v>
      </c>
      <c r="G16" s="19">
        <v>0.0158</v>
      </c>
      <c r="H16" s="322">
        <v>0.6358</v>
      </c>
      <c r="I16" s="322">
        <f t="shared" si="0"/>
        <v>1.2917999999999998</v>
      </c>
      <c r="K16" s="391"/>
      <c r="L16" s="391"/>
    </row>
    <row r="17" spans="1:12" ht="12.75" customHeight="1">
      <c r="A17" s="8">
        <v>6</v>
      </c>
      <c r="B17" s="19" t="s">
        <v>731</v>
      </c>
      <c r="C17" s="322">
        <v>18.8594</v>
      </c>
      <c r="D17" s="322">
        <v>0</v>
      </c>
      <c r="E17" s="322">
        <v>11.3156</v>
      </c>
      <c r="F17" s="322">
        <v>0</v>
      </c>
      <c r="G17" s="19">
        <v>0.0158</v>
      </c>
      <c r="H17" s="322">
        <v>3.7326</v>
      </c>
      <c r="I17" s="322">
        <f t="shared" si="0"/>
        <v>7.583</v>
      </c>
      <c r="K17" s="391"/>
      <c r="L17" s="391"/>
    </row>
    <row r="18" spans="1:12" ht="12.75" customHeight="1">
      <c r="A18" s="8">
        <v>7</v>
      </c>
      <c r="B18" s="19" t="s">
        <v>732</v>
      </c>
      <c r="C18" s="322">
        <v>2.1273</v>
      </c>
      <c r="D18" s="322">
        <v>0</v>
      </c>
      <c r="E18" s="322">
        <v>1.2764</v>
      </c>
      <c r="F18" s="322">
        <v>0</v>
      </c>
      <c r="G18" s="19">
        <v>0.0158</v>
      </c>
      <c r="H18" s="322">
        <v>0.421</v>
      </c>
      <c r="I18" s="322">
        <f t="shared" si="0"/>
        <v>0.8553999999999999</v>
      </c>
      <c r="K18" s="391"/>
      <c r="L18" s="391"/>
    </row>
    <row r="19" spans="1:12" ht="12.75">
      <c r="A19" s="8">
        <v>8</v>
      </c>
      <c r="B19" s="19" t="s">
        <v>733</v>
      </c>
      <c r="C19" s="322">
        <v>19.4587</v>
      </c>
      <c r="D19" s="322">
        <v>0</v>
      </c>
      <c r="E19" s="322">
        <v>11.6752</v>
      </c>
      <c r="F19" s="322">
        <v>0</v>
      </c>
      <c r="G19" s="19">
        <v>0.0158</v>
      </c>
      <c r="H19" s="322">
        <v>3.8512</v>
      </c>
      <c r="I19" s="322">
        <f t="shared" si="0"/>
        <v>7.824</v>
      </c>
      <c r="K19" s="391"/>
      <c r="L19" s="391"/>
    </row>
    <row r="20" spans="1:12" ht="12.75">
      <c r="A20" s="8">
        <v>9</v>
      </c>
      <c r="B20" s="19" t="s">
        <v>734</v>
      </c>
      <c r="C20" s="322">
        <v>41.4639</v>
      </c>
      <c r="D20" s="322">
        <v>0</v>
      </c>
      <c r="E20" s="322">
        <v>24.8783</v>
      </c>
      <c r="F20" s="322">
        <v>0</v>
      </c>
      <c r="G20" s="19">
        <v>0.0158</v>
      </c>
      <c r="H20" s="322">
        <v>8.2064</v>
      </c>
      <c r="I20" s="322">
        <f t="shared" si="0"/>
        <v>16.6719</v>
      </c>
      <c r="K20" s="391"/>
      <c r="L20" s="391"/>
    </row>
    <row r="21" spans="1:12" ht="12.75">
      <c r="A21" s="8">
        <v>10</v>
      </c>
      <c r="B21" s="19" t="s">
        <v>735</v>
      </c>
      <c r="C21" s="322">
        <v>37.7359</v>
      </c>
      <c r="D21" s="322">
        <v>0</v>
      </c>
      <c r="E21" s="322">
        <v>22.6415</v>
      </c>
      <c r="F21" s="322">
        <v>0</v>
      </c>
      <c r="G21" s="19">
        <v>0.0158</v>
      </c>
      <c r="H21" s="322">
        <v>7.4686</v>
      </c>
      <c r="I21" s="322">
        <f t="shared" si="0"/>
        <v>15.1729</v>
      </c>
      <c r="K21" s="391"/>
      <c r="L21" s="391"/>
    </row>
    <row r="22" spans="1:12" ht="12.75">
      <c r="A22" s="8">
        <v>11</v>
      </c>
      <c r="B22" s="19" t="s">
        <v>736</v>
      </c>
      <c r="C22" s="322">
        <v>16.1913</v>
      </c>
      <c r="D22" s="322">
        <v>0</v>
      </c>
      <c r="E22" s="322">
        <v>9.7147</v>
      </c>
      <c r="F22" s="322">
        <v>0</v>
      </c>
      <c r="G22" s="19">
        <v>0.0158</v>
      </c>
      <c r="H22" s="322">
        <v>3.2045</v>
      </c>
      <c r="I22" s="322">
        <f t="shared" si="0"/>
        <v>6.510200000000001</v>
      </c>
      <c r="K22" s="391"/>
      <c r="L22" s="391"/>
    </row>
    <row r="23" spans="1:12" ht="12.75">
      <c r="A23" s="8">
        <v>12</v>
      </c>
      <c r="B23" s="19" t="s">
        <v>737</v>
      </c>
      <c r="C23" s="322">
        <v>6.7783</v>
      </c>
      <c r="D23" s="322">
        <v>0</v>
      </c>
      <c r="E23" s="322">
        <v>4.0669</v>
      </c>
      <c r="F23" s="322">
        <v>0</v>
      </c>
      <c r="G23" s="19">
        <v>0.0158</v>
      </c>
      <c r="H23" s="322">
        <v>1.3415</v>
      </c>
      <c r="I23" s="322">
        <f t="shared" si="0"/>
        <v>2.7254000000000005</v>
      </c>
      <c r="K23" s="391"/>
      <c r="L23" s="391"/>
    </row>
    <row r="24" spans="1:12" s="15" customFormat="1" ht="12.75">
      <c r="A24" s="29"/>
      <c r="B24" s="29" t="s">
        <v>17</v>
      </c>
      <c r="C24" s="328">
        <f>SUM(C12:C23)</f>
        <v>201.7994</v>
      </c>
      <c r="D24" s="328">
        <f aca="true" t="shared" si="1" ref="D24:I24">SUM(D12:D23)</f>
        <v>0</v>
      </c>
      <c r="E24" s="328">
        <f t="shared" si="1"/>
        <v>121.07919999999999</v>
      </c>
      <c r="F24" s="328">
        <f t="shared" si="1"/>
        <v>0</v>
      </c>
      <c r="G24" s="29">
        <v>0.0158</v>
      </c>
      <c r="H24" s="328">
        <f t="shared" si="1"/>
        <v>39.9393</v>
      </c>
      <c r="I24" s="328">
        <f t="shared" si="1"/>
        <v>81.13990000000001</v>
      </c>
      <c r="K24" s="325"/>
      <c r="L24" s="325"/>
    </row>
    <row r="25" spans="3:9" ht="12.75">
      <c r="C25" s="443"/>
      <c r="E25" s="30"/>
      <c r="F25" s="30"/>
      <c r="H25" s="406"/>
      <c r="I25" s="443"/>
    </row>
    <row r="26" spans="1:11" ht="30.75" customHeight="1">
      <c r="A26" s="477" t="s">
        <v>757</v>
      </c>
      <c r="B26" s="974" t="s">
        <v>1017</v>
      </c>
      <c r="C26" s="974"/>
      <c r="D26" s="974"/>
      <c r="E26" s="974"/>
      <c r="F26" s="974"/>
      <c r="G26" s="974"/>
      <c r="H26" s="974"/>
      <c r="I26" s="974"/>
      <c r="K26" s="16" t="s">
        <v>11</v>
      </c>
    </row>
    <row r="27" spans="1:9" ht="16.5" customHeight="1">
      <c r="A27" s="477"/>
      <c r="B27" s="603"/>
      <c r="C27" s="603"/>
      <c r="D27" s="603"/>
      <c r="E27" s="603"/>
      <c r="F27" s="603"/>
      <c r="G27" s="603"/>
      <c r="H27" s="603"/>
      <c r="I27" s="603"/>
    </row>
    <row r="28" spans="5:12" ht="12.75">
      <c r="E28" s="30"/>
      <c r="F28" s="30"/>
      <c r="G28" s="30"/>
      <c r="H28" s="21"/>
      <c r="I28" s="21"/>
      <c r="L28" s="16" t="s">
        <v>11</v>
      </c>
    </row>
    <row r="29" spans="5:9" ht="15.75">
      <c r="E29" s="12"/>
      <c r="F29" s="12"/>
      <c r="G29" s="12"/>
      <c r="H29" s="881" t="s">
        <v>777</v>
      </c>
      <c r="I29" s="881"/>
    </row>
    <row r="30" spans="5:9" ht="15.75">
      <c r="E30" s="12"/>
      <c r="F30" s="12"/>
      <c r="G30" s="12"/>
      <c r="H30" s="562"/>
      <c r="I30" s="562"/>
    </row>
    <row r="31" spans="1:9" ht="15.75">
      <c r="A31" s="280" t="s">
        <v>12</v>
      </c>
      <c r="E31" s="12"/>
      <c r="F31" s="12"/>
      <c r="G31" s="12"/>
      <c r="H31" s="562"/>
      <c r="I31" s="562"/>
    </row>
    <row r="32" spans="3:9" ht="15.75">
      <c r="C32" s="514" t="s">
        <v>778</v>
      </c>
      <c r="E32" s="34"/>
      <c r="F32" s="34"/>
      <c r="G32" s="34"/>
      <c r="H32" s="732"/>
      <c r="I32" s="732"/>
    </row>
    <row r="33" spans="3:9" ht="12.75" customHeight="1">
      <c r="C33" s="515" t="s">
        <v>779</v>
      </c>
      <c r="E33" s="80"/>
      <c r="F33" s="80"/>
      <c r="G33" s="80"/>
      <c r="H33" s="540" t="s">
        <v>1019</v>
      </c>
      <c r="I33" s="338"/>
    </row>
    <row r="34" spans="3:9" ht="15.75">
      <c r="C34" s="516" t="s">
        <v>780</v>
      </c>
      <c r="E34" s="80"/>
      <c r="F34" s="80"/>
      <c r="G34" s="80"/>
      <c r="H34" s="540" t="s">
        <v>756</v>
      </c>
      <c r="I34" s="338"/>
    </row>
    <row r="35" spans="8:9" ht="15.75">
      <c r="H35" s="492" t="s">
        <v>81</v>
      </c>
      <c r="I35" s="36" t="s">
        <v>11</v>
      </c>
    </row>
  </sheetData>
  <sheetProtection/>
  <mergeCells count="6">
    <mergeCell ref="C3:F3"/>
    <mergeCell ref="A5:I5"/>
    <mergeCell ref="D9:I9"/>
    <mergeCell ref="H32:I32"/>
    <mergeCell ref="B26:I26"/>
    <mergeCell ref="H29:I2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0" r:id="rId1"/>
</worksheet>
</file>

<file path=xl/worksheets/sheet29.xml><?xml version="1.0" encoding="utf-8"?>
<worksheet xmlns="http://schemas.openxmlformats.org/spreadsheetml/2006/main" xmlns:r="http://schemas.openxmlformats.org/officeDocument/2006/relationships">
  <sheetPr>
    <tabColor theme="3" tint="0.7999799847602844"/>
    <pageSetUpPr fitToPage="1"/>
  </sheetPr>
  <dimension ref="A3:J36"/>
  <sheetViews>
    <sheetView view="pageBreakPreview" zoomScaleSheetLayoutView="100" zoomScalePageLayoutView="0" workbookViewId="0" topLeftCell="C14">
      <selection activeCell="G29" sqref="G29"/>
    </sheetView>
  </sheetViews>
  <sheetFormatPr defaultColWidth="9.140625" defaultRowHeight="12.75"/>
  <cols>
    <col min="1" max="1" width="4.421875" style="45" customWidth="1"/>
    <col min="2" max="2" width="37.28125" style="45" customWidth="1"/>
    <col min="3" max="3" width="14.28125" style="45" customWidth="1"/>
    <col min="4" max="5" width="15.140625" style="45" customWidth="1"/>
    <col min="6" max="6" width="15.8515625" style="45" customWidth="1"/>
    <col min="7" max="7" width="14.8515625" style="45" customWidth="1"/>
    <col min="8" max="8" width="23.7109375" style="45" customWidth="1"/>
    <col min="9" max="16384" width="9.140625" style="45" customWidth="1"/>
  </cols>
  <sheetData>
    <row r="3" spans="4:8" ht="15">
      <c r="D3" s="280"/>
      <c r="E3" s="280"/>
      <c r="F3" s="280"/>
      <c r="H3" s="455" t="s">
        <v>64</v>
      </c>
    </row>
    <row r="4" spans="1:8" ht="14.25">
      <c r="A4" s="982" t="s">
        <v>0</v>
      </c>
      <c r="B4" s="982"/>
      <c r="C4" s="982"/>
      <c r="D4" s="982"/>
      <c r="E4" s="982"/>
      <c r="F4" s="982"/>
      <c r="G4" s="982"/>
      <c r="H4" s="982"/>
    </row>
    <row r="5" spans="1:8" ht="15">
      <c r="A5" s="729" t="s">
        <v>781</v>
      </c>
      <c r="B5" s="729"/>
      <c r="C5" s="729"/>
      <c r="D5" s="729"/>
      <c r="E5" s="729"/>
      <c r="F5" s="729"/>
      <c r="G5" s="729"/>
      <c r="H5" s="729"/>
    </row>
    <row r="6" ht="10.5" customHeight="1"/>
    <row r="7" spans="1:8" ht="19.5" customHeight="1">
      <c r="A7" s="818" t="s">
        <v>1020</v>
      </c>
      <c r="B7" s="982"/>
      <c r="C7" s="982"/>
      <c r="D7" s="982"/>
      <c r="E7" s="982"/>
      <c r="F7" s="982"/>
      <c r="G7" s="982"/>
      <c r="H7" s="982"/>
    </row>
    <row r="9" spans="1:8" s="49" customFormat="1" ht="15.75" customHeight="1" hidden="1">
      <c r="A9" s="45"/>
      <c r="B9" s="45"/>
      <c r="C9" s="45"/>
      <c r="D9" s="45"/>
      <c r="E9" s="45"/>
      <c r="F9" s="45"/>
      <c r="G9" s="45"/>
      <c r="H9" s="45"/>
    </row>
    <row r="10" spans="1:8" s="49" customFormat="1" ht="15">
      <c r="A10" s="819" t="s">
        <v>755</v>
      </c>
      <c r="B10" s="819"/>
      <c r="C10" s="45"/>
      <c r="D10" s="45"/>
      <c r="E10" s="45"/>
      <c r="F10" s="45"/>
      <c r="G10" s="45"/>
      <c r="H10" s="456" t="s">
        <v>25</v>
      </c>
    </row>
    <row r="11" spans="2:8" s="49" customFormat="1" ht="15">
      <c r="B11" s="45"/>
      <c r="C11" s="45"/>
      <c r="D11" s="457"/>
      <c r="E11" s="457"/>
      <c r="G11" s="457" t="s">
        <v>814</v>
      </c>
      <c r="H11" s="457"/>
    </row>
    <row r="12" spans="1:8" s="711" customFormat="1" ht="54" customHeight="1">
      <c r="A12" s="35"/>
      <c r="B12" s="5" t="s">
        <v>26</v>
      </c>
      <c r="C12" s="5" t="s">
        <v>846</v>
      </c>
      <c r="D12" s="5" t="s">
        <v>820</v>
      </c>
      <c r="E12" s="5" t="s">
        <v>216</v>
      </c>
      <c r="F12" s="5" t="s">
        <v>217</v>
      </c>
      <c r="G12" s="5" t="s">
        <v>70</v>
      </c>
      <c r="H12" s="5" t="s">
        <v>847</v>
      </c>
    </row>
    <row r="13" spans="1:8" s="711" customFormat="1" ht="14.25" customHeight="1">
      <c r="A13" s="5">
        <v>1</v>
      </c>
      <c r="B13" s="5">
        <v>2</v>
      </c>
      <c r="C13" s="5">
        <v>3</v>
      </c>
      <c r="D13" s="5">
        <v>4</v>
      </c>
      <c r="E13" s="5">
        <v>5</v>
      </c>
      <c r="F13" s="5">
        <v>6</v>
      </c>
      <c r="G13" s="5">
        <v>7</v>
      </c>
      <c r="H13" s="5">
        <v>8</v>
      </c>
    </row>
    <row r="14" spans="1:8" s="16" customFormat="1" ht="16.5" customHeight="1">
      <c r="A14" s="29" t="s">
        <v>27</v>
      </c>
      <c r="B14" s="29" t="s">
        <v>28</v>
      </c>
      <c r="C14" s="983">
        <v>110.09</v>
      </c>
      <c r="D14" s="984">
        <v>1.52</v>
      </c>
      <c r="E14" s="985">
        <v>130.6</v>
      </c>
      <c r="F14" s="975">
        <v>0</v>
      </c>
      <c r="G14" s="330"/>
      <c r="H14" s="976">
        <f>D18+E14-G28</f>
        <v>67.97835</v>
      </c>
    </row>
    <row r="15" spans="1:8" s="16" customFormat="1" ht="20.25" customHeight="1">
      <c r="A15" s="19"/>
      <c r="B15" s="19" t="s">
        <v>29</v>
      </c>
      <c r="C15" s="983"/>
      <c r="D15" s="984"/>
      <c r="E15" s="986"/>
      <c r="F15" s="975"/>
      <c r="G15" s="712">
        <v>0</v>
      </c>
      <c r="H15" s="977"/>
    </row>
    <row r="16" spans="1:8" s="16" customFormat="1" ht="17.25" customHeight="1">
      <c r="A16" s="19"/>
      <c r="B16" s="19" t="s">
        <v>181</v>
      </c>
      <c r="C16" s="983"/>
      <c r="D16" s="984"/>
      <c r="E16" s="986"/>
      <c r="F16" s="975"/>
      <c r="G16" s="712">
        <v>1.94941</v>
      </c>
      <c r="H16" s="977"/>
    </row>
    <row r="17" spans="1:8" s="711" customFormat="1" ht="33.75" customHeight="1">
      <c r="A17" s="713"/>
      <c r="B17" s="713" t="s">
        <v>182</v>
      </c>
      <c r="C17" s="983"/>
      <c r="D17" s="984"/>
      <c r="E17" s="986"/>
      <c r="F17" s="975"/>
      <c r="G17" s="714">
        <v>0</v>
      </c>
      <c r="H17" s="977"/>
    </row>
    <row r="18" spans="1:8" s="711" customFormat="1" ht="12.75">
      <c r="A18" s="713"/>
      <c r="B18" s="35" t="s">
        <v>30</v>
      </c>
      <c r="C18" s="687">
        <f>C14</f>
        <v>110.09</v>
      </c>
      <c r="D18" s="715">
        <f>D14</f>
        <v>1.52</v>
      </c>
      <c r="E18" s="986"/>
      <c r="F18" s="716"/>
      <c r="G18" s="717">
        <f>SUM(G14:G17)</f>
        <v>1.94941</v>
      </c>
      <c r="H18" s="977"/>
    </row>
    <row r="19" spans="1:8" s="711" customFormat="1" ht="45" customHeight="1">
      <c r="A19" s="35" t="s">
        <v>31</v>
      </c>
      <c r="B19" s="35" t="s">
        <v>215</v>
      </c>
      <c r="C19" s="979">
        <v>110.1</v>
      </c>
      <c r="D19" s="980">
        <v>0</v>
      </c>
      <c r="E19" s="986"/>
      <c r="F19" s="981">
        <v>0</v>
      </c>
      <c r="G19" s="713"/>
      <c r="H19" s="977"/>
    </row>
    <row r="20" spans="1:8" s="16" customFormat="1" ht="28.5" customHeight="1">
      <c r="A20" s="19"/>
      <c r="B20" s="143" t="s">
        <v>184</v>
      </c>
      <c r="C20" s="979"/>
      <c r="D20" s="980"/>
      <c r="E20" s="986"/>
      <c r="F20" s="981"/>
      <c r="G20" s="376">
        <v>51.06224</v>
      </c>
      <c r="H20" s="977"/>
    </row>
    <row r="21" spans="1:8" s="16" customFormat="1" ht="19.5" customHeight="1">
      <c r="A21" s="19"/>
      <c r="B21" s="713" t="s">
        <v>32</v>
      </c>
      <c r="C21" s="979"/>
      <c r="D21" s="980"/>
      <c r="E21" s="986"/>
      <c r="F21" s="981"/>
      <c r="G21" s="322">
        <v>0.04</v>
      </c>
      <c r="H21" s="977"/>
    </row>
    <row r="22" spans="1:10" s="16" customFormat="1" ht="21.75" customHeight="1">
      <c r="A22" s="19"/>
      <c r="B22" s="713" t="s">
        <v>185</v>
      </c>
      <c r="C22" s="979"/>
      <c r="D22" s="980"/>
      <c r="E22" s="986"/>
      <c r="F22" s="981"/>
      <c r="G22" s="19">
        <v>11.09</v>
      </c>
      <c r="H22" s="977"/>
      <c r="J22" s="719"/>
    </row>
    <row r="23" spans="1:8" s="711" customFormat="1" ht="27.75" customHeight="1">
      <c r="A23" s="713"/>
      <c r="B23" s="713" t="s">
        <v>33</v>
      </c>
      <c r="C23" s="979"/>
      <c r="D23" s="980"/>
      <c r="E23" s="986"/>
      <c r="F23" s="981"/>
      <c r="G23" s="720">
        <v>0</v>
      </c>
      <c r="H23" s="977"/>
    </row>
    <row r="24" spans="1:8" s="711" customFormat="1" ht="19.5" customHeight="1">
      <c r="A24" s="713"/>
      <c r="B24" s="713" t="s">
        <v>183</v>
      </c>
      <c r="C24" s="979"/>
      <c r="D24" s="980"/>
      <c r="E24" s="986"/>
      <c r="F24" s="981"/>
      <c r="G24" s="720">
        <v>0</v>
      </c>
      <c r="H24" s="977"/>
    </row>
    <row r="25" spans="1:8" s="711" customFormat="1" ht="27.75" customHeight="1">
      <c r="A25" s="713"/>
      <c r="B25" s="713" t="s">
        <v>186</v>
      </c>
      <c r="C25" s="979"/>
      <c r="D25" s="980"/>
      <c r="E25" s="986"/>
      <c r="F25" s="981"/>
      <c r="G25" s="720">
        <v>0</v>
      </c>
      <c r="H25" s="977"/>
    </row>
    <row r="26" spans="1:8" s="711" customFormat="1" ht="18.75" customHeight="1">
      <c r="A26" s="35"/>
      <c r="B26" s="713" t="s">
        <v>187</v>
      </c>
      <c r="C26" s="979"/>
      <c r="D26" s="980"/>
      <c r="E26" s="986"/>
      <c r="F26" s="981"/>
      <c r="G26" s="720">
        <v>0</v>
      </c>
      <c r="H26" s="977"/>
    </row>
    <row r="27" spans="1:8" s="711" customFormat="1" ht="19.5" customHeight="1">
      <c r="A27" s="35"/>
      <c r="B27" s="35" t="s">
        <v>30</v>
      </c>
      <c r="C27" s="718">
        <f>C19</f>
        <v>110.1</v>
      </c>
      <c r="D27" s="718">
        <f>D19</f>
        <v>0</v>
      </c>
      <c r="E27" s="987"/>
      <c r="F27" s="716"/>
      <c r="G27" s="713">
        <f>SUM(G19:G26)</f>
        <v>62.19224</v>
      </c>
      <c r="H27" s="978"/>
    </row>
    <row r="28" spans="1:8" s="16" customFormat="1" ht="12.75">
      <c r="A28" s="19"/>
      <c r="B28" s="29" t="s">
        <v>34</v>
      </c>
      <c r="C28" s="5">
        <f>C18+C27</f>
        <v>220.19</v>
      </c>
      <c r="D28" s="5">
        <f>D18+D27</f>
        <v>1.52</v>
      </c>
      <c r="E28" s="5">
        <f>E14</f>
        <v>130.6</v>
      </c>
      <c r="F28" s="5"/>
      <c r="G28" s="328">
        <f>G18+G27</f>
        <v>64.14165</v>
      </c>
      <c r="H28" s="721">
        <f>H14</f>
        <v>67.97835</v>
      </c>
    </row>
    <row r="29" spans="3:7" s="52" customFormat="1" ht="15.75" customHeight="1">
      <c r="C29" s="52" t="s">
        <v>11</v>
      </c>
      <c r="G29" s="1267">
        <f>G28/C28</f>
        <v>0.29130137608429085</v>
      </c>
    </row>
    <row r="30" s="52" customFormat="1" ht="15.75" customHeight="1">
      <c r="G30" s="459"/>
    </row>
    <row r="31" spans="2:8" ht="12.75" customHeight="1">
      <c r="B31" s="14" t="s">
        <v>12</v>
      </c>
      <c r="C31" s="49"/>
      <c r="D31" s="49"/>
      <c r="E31" s="49"/>
      <c r="F31" s="562"/>
      <c r="G31" s="562" t="s">
        <v>777</v>
      </c>
      <c r="H31" s="562"/>
    </row>
    <row r="32" spans="2:5" ht="13.5" customHeight="1">
      <c r="B32" s="337"/>
      <c r="C32" s="337"/>
      <c r="D32" s="337"/>
      <c r="E32" s="337"/>
    </row>
    <row r="33" spans="2:8" ht="15">
      <c r="B33" s="49"/>
      <c r="C33" s="49"/>
      <c r="D33" s="49"/>
      <c r="E33" s="49"/>
      <c r="F33" s="493"/>
      <c r="G33" s="493"/>
      <c r="H33" s="493"/>
    </row>
    <row r="34" spans="2:8" ht="15.75">
      <c r="B34" s="514" t="s">
        <v>778</v>
      </c>
      <c r="F34" s="540"/>
      <c r="G34" s="540" t="s">
        <v>1019</v>
      </c>
      <c r="H34" s="337"/>
    </row>
    <row r="35" spans="2:8" ht="15.75">
      <c r="B35" s="515" t="s">
        <v>779</v>
      </c>
      <c r="F35" s="460"/>
      <c r="G35" s="460" t="s">
        <v>756</v>
      </c>
      <c r="H35" s="337"/>
    </row>
    <row r="36" spans="2:8" ht="15.75">
      <c r="B36" s="516" t="s">
        <v>780</v>
      </c>
      <c r="F36" s="454"/>
      <c r="G36" s="454" t="s">
        <v>81</v>
      </c>
      <c r="H36" s="155" t="s">
        <v>11</v>
      </c>
    </row>
  </sheetData>
  <sheetProtection/>
  <mergeCells count="12">
    <mergeCell ref="A4:H4"/>
    <mergeCell ref="A7:H7"/>
    <mergeCell ref="A10:B10"/>
    <mergeCell ref="C14:C17"/>
    <mergeCell ref="D14:D17"/>
    <mergeCell ref="E14:E27"/>
    <mergeCell ref="F14:F17"/>
    <mergeCell ref="H14:H27"/>
    <mergeCell ref="C19:C26"/>
    <mergeCell ref="D19:D26"/>
    <mergeCell ref="A5:H5"/>
    <mergeCell ref="F19:F2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B2:H13"/>
  <sheetViews>
    <sheetView view="pageBreakPreview" zoomScale="90" zoomScaleSheetLayoutView="90" zoomScalePageLayoutView="0" workbookViewId="0" topLeftCell="A1">
      <selection activeCell="H26" sqref="H26"/>
    </sheetView>
  </sheetViews>
  <sheetFormatPr defaultColWidth="9.140625" defaultRowHeight="12.75"/>
  <sheetData>
    <row r="2" ht="12.75">
      <c r="B2" s="15"/>
    </row>
    <row r="4" spans="2:8" ht="12.75" customHeight="1">
      <c r="B4" s="730"/>
      <c r="C4" s="730"/>
      <c r="D4" s="730"/>
      <c r="E4" s="730"/>
      <c r="F4" s="730"/>
      <c r="G4" s="730"/>
      <c r="H4" s="730"/>
    </row>
    <row r="5" spans="2:8" ht="12.75" customHeight="1">
      <c r="B5" s="730"/>
      <c r="C5" s="730"/>
      <c r="D5" s="730"/>
      <c r="E5" s="730"/>
      <c r="F5" s="730"/>
      <c r="G5" s="730"/>
      <c r="H5" s="730"/>
    </row>
    <row r="6" spans="2:8" ht="12.75" customHeight="1">
      <c r="B6" s="730"/>
      <c r="C6" s="730"/>
      <c r="D6" s="730"/>
      <c r="E6" s="730"/>
      <c r="F6" s="730"/>
      <c r="G6" s="730"/>
      <c r="H6" s="730"/>
    </row>
    <row r="7" spans="2:8" ht="12.75" customHeight="1">
      <c r="B7" s="730"/>
      <c r="C7" s="730"/>
      <c r="D7" s="730"/>
      <c r="E7" s="730"/>
      <c r="F7" s="730"/>
      <c r="G7" s="730"/>
      <c r="H7" s="730"/>
    </row>
    <row r="8" spans="2:8" ht="12.75" customHeight="1">
      <c r="B8" s="730"/>
      <c r="C8" s="730"/>
      <c r="D8" s="730"/>
      <c r="E8" s="730"/>
      <c r="F8" s="730"/>
      <c r="G8" s="730"/>
      <c r="H8" s="730"/>
    </row>
    <row r="9" spans="2:8" ht="12.75" customHeight="1">
      <c r="B9" s="730"/>
      <c r="C9" s="730"/>
      <c r="D9" s="730"/>
      <c r="E9" s="730"/>
      <c r="F9" s="730"/>
      <c r="G9" s="730"/>
      <c r="H9" s="730"/>
    </row>
    <row r="10" spans="2:8" ht="12.75" customHeight="1">
      <c r="B10" s="730"/>
      <c r="C10" s="730"/>
      <c r="D10" s="730"/>
      <c r="E10" s="730"/>
      <c r="F10" s="730"/>
      <c r="G10" s="730"/>
      <c r="H10" s="730"/>
    </row>
    <row r="11" spans="2:8" ht="12.75" customHeight="1">
      <c r="B11" s="730"/>
      <c r="C11" s="730"/>
      <c r="D11" s="730"/>
      <c r="E11" s="730"/>
      <c r="F11" s="730"/>
      <c r="G11" s="730"/>
      <c r="H11" s="730"/>
    </row>
    <row r="12" spans="2:8" ht="12.75" customHeight="1">
      <c r="B12" s="730"/>
      <c r="C12" s="730"/>
      <c r="D12" s="730"/>
      <c r="E12" s="730"/>
      <c r="F12" s="730"/>
      <c r="G12" s="730"/>
      <c r="H12" s="730"/>
    </row>
    <row r="13" spans="2:8" ht="12.75" customHeight="1">
      <c r="B13" s="730"/>
      <c r="C13" s="730"/>
      <c r="D13" s="730"/>
      <c r="E13" s="730"/>
      <c r="F13" s="730"/>
      <c r="G13" s="730"/>
      <c r="H13" s="730"/>
    </row>
  </sheetData>
  <sheetProtection/>
  <mergeCells count="1">
    <mergeCell ref="B4:H13"/>
  </mergeCells>
  <printOptions horizontalCentered="1" verticalCentered="1"/>
  <pageMargins left="0.7086614173228347" right="0.7086614173228347" top="0.2362204724409449" bottom="0" header="0.31496062992125984" footer="0.31496062992125984"/>
  <pageSetup fitToHeight="1" fitToWidth="1"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sheetPr>
    <tabColor theme="3" tint="0.7999799847602844"/>
    <pageSetUpPr fitToPage="1"/>
  </sheetPr>
  <dimension ref="A2:R34"/>
  <sheetViews>
    <sheetView view="pageBreakPreview" zoomScaleSheetLayoutView="100" zoomScalePageLayoutView="0" workbookViewId="0" topLeftCell="A16">
      <selection activeCell="E28" sqref="E28"/>
    </sheetView>
  </sheetViews>
  <sheetFormatPr defaultColWidth="9.140625" defaultRowHeight="12.75"/>
  <cols>
    <col min="1" max="1" width="9.140625" style="16" customWidth="1"/>
    <col min="2" max="2" width="19.28125" style="16" customWidth="1"/>
    <col min="3" max="3" width="28.421875" style="16" customWidth="1"/>
    <col min="4" max="4" width="27.7109375" style="16" customWidth="1"/>
    <col min="5" max="5" width="38.421875" style="16" customWidth="1"/>
    <col min="6" max="16384" width="9.140625" style="16" customWidth="1"/>
  </cols>
  <sheetData>
    <row r="1" ht="34.5" customHeight="1"/>
    <row r="2" spans="5:6" ht="15">
      <c r="E2" s="37" t="s">
        <v>500</v>
      </c>
      <c r="F2" s="39"/>
    </row>
    <row r="3" spans="4:6" ht="15">
      <c r="D3" s="41" t="s">
        <v>0</v>
      </c>
      <c r="E3" s="41"/>
      <c r="F3" s="41"/>
    </row>
    <row r="4" spans="2:6" ht="20.25">
      <c r="B4" s="152"/>
      <c r="C4" s="796" t="s">
        <v>781</v>
      </c>
      <c r="D4" s="796"/>
      <c r="E4" s="796"/>
      <c r="F4" s="40"/>
    </row>
    <row r="5" ht="10.5" customHeight="1"/>
    <row r="6" spans="1:5" ht="30.75" customHeight="1">
      <c r="A6" s="973" t="s">
        <v>848</v>
      </c>
      <c r="B6" s="973"/>
      <c r="C6" s="973"/>
      <c r="D6" s="973"/>
      <c r="E6" s="973"/>
    </row>
    <row r="8" ht="0.75" customHeight="1"/>
    <row r="9" s="45" customFormat="1" ht="15">
      <c r="A9" s="566" t="s">
        <v>755</v>
      </c>
    </row>
    <row r="10" spans="4:18" ht="12.75">
      <c r="D10" s="878" t="s">
        <v>811</v>
      </c>
      <c r="E10" s="878"/>
      <c r="Q10" s="19"/>
      <c r="R10" s="21"/>
    </row>
    <row r="11" spans="1:18" ht="26.25" customHeight="1">
      <c r="A11" s="817" t="s">
        <v>2</v>
      </c>
      <c r="B11" s="817" t="s">
        <v>3</v>
      </c>
      <c r="C11" s="990" t="s">
        <v>496</v>
      </c>
      <c r="D11" s="991"/>
      <c r="E11" s="992"/>
      <c r="Q11" s="21"/>
      <c r="R11" s="21"/>
    </row>
    <row r="12" spans="1:5" ht="56.25" customHeight="1">
      <c r="A12" s="817"/>
      <c r="B12" s="817"/>
      <c r="C12" s="5" t="s">
        <v>498</v>
      </c>
      <c r="D12" s="5" t="s">
        <v>499</v>
      </c>
      <c r="E12" s="5" t="s">
        <v>497</v>
      </c>
    </row>
    <row r="13" spans="1:5" s="111" customFormat="1" ht="15.75" customHeight="1">
      <c r="A13" s="64">
        <v>1</v>
      </c>
      <c r="B13" s="63">
        <v>2</v>
      </c>
      <c r="C13" s="64">
        <v>3</v>
      </c>
      <c r="D13" s="63">
        <v>4</v>
      </c>
      <c r="E13" s="64">
        <v>5</v>
      </c>
    </row>
    <row r="14" spans="1:14" s="257" customFormat="1" ht="17.25" customHeight="1">
      <c r="A14" s="389">
        <v>1</v>
      </c>
      <c r="B14" s="261" t="s">
        <v>726</v>
      </c>
      <c r="C14" s="657">
        <v>0</v>
      </c>
      <c r="D14" s="657">
        <v>1</v>
      </c>
      <c r="E14" s="657">
        <v>180</v>
      </c>
      <c r="F14" s="988"/>
      <c r="G14" s="989"/>
      <c r="H14" s="989"/>
      <c r="I14" s="989"/>
      <c r="J14" s="989"/>
      <c r="K14" s="989"/>
      <c r="L14" s="989"/>
      <c r="M14" s="989"/>
      <c r="N14" s="989"/>
    </row>
    <row r="15" spans="1:14" s="257" customFormat="1" ht="18.75" customHeight="1">
      <c r="A15" s="389">
        <v>2</v>
      </c>
      <c r="B15" s="261" t="s">
        <v>727</v>
      </c>
      <c r="C15" s="657">
        <v>0</v>
      </c>
      <c r="D15" s="657">
        <v>0</v>
      </c>
      <c r="E15" s="657">
        <v>0</v>
      </c>
      <c r="F15" s="988"/>
      <c r="G15" s="989"/>
      <c r="H15" s="989"/>
      <c r="I15" s="989"/>
      <c r="J15" s="989"/>
      <c r="K15" s="989"/>
      <c r="L15" s="989"/>
      <c r="M15" s="989"/>
      <c r="N15" s="989"/>
    </row>
    <row r="16" spans="1:14" s="257" customFormat="1" ht="18.75" customHeight="1">
      <c r="A16" s="389">
        <v>3</v>
      </c>
      <c r="B16" s="261" t="s">
        <v>728</v>
      </c>
      <c r="C16" s="657">
        <v>0</v>
      </c>
      <c r="D16" s="657">
        <v>2</v>
      </c>
      <c r="E16" s="657">
        <v>1384</v>
      </c>
      <c r="F16" s="988"/>
      <c r="G16" s="989"/>
      <c r="H16" s="989"/>
      <c r="I16" s="989"/>
      <c r="J16" s="989"/>
      <c r="K16" s="989"/>
      <c r="L16" s="989"/>
      <c r="M16" s="989"/>
      <c r="N16" s="989"/>
    </row>
    <row r="17" spans="1:14" s="257" customFormat="1" ht="12.75">
      <c r="A17" s="389">
        <v>4</v>
      </c>
      <c r="B17" s="261" t="s">
        <v>729</v>
      </c>
      <c r="C17" s="657">
        <v>0</v>
      </c>
      <c r="D17" s="657">
        <v>0</v>
      </c>
      <c r="E17" s="657">
        <v>0</v>
      </c>
      <c r="F17" s="988"/>
      <c r="G17" s="989"/>
      <c r="H17" s="989"/>
      <c r="I17" s="989"/>
      <c r="J17" s="989"/>
      <c r="K17" s="989"/>
      <c r="L17" s="989"/>
      <c r="M17" s="989"/>
      <c r="N17" s="989"/>
    </row>
    <row r="18" spans="1:14" s="257" customFormat="1" ht="15.75" customHeight="1">
      <c r="A18" s="389">
        <v>5</v>
      </c>
      <c r="B18" s="261" t="s">
        <v>730</v>
      </c>
      <c r="C18" s="657">
        <v>0</v>
      </c>
      <c r="D18" s="657">
        <v>0</v>
      </c>
      <c r="E18" s="657">
        <v>0</v>
      </c>
      <c r="F18" s="988"/>
      <c r="G18" s="989"/>
      <c r="H18" s="989"/>
      <c r="I18" s="989"/>
      <c r="J18" s="989"/>
      <c r="K18" s="989"/>
      <c r="L18" s="989"/>
      <c r="M18" s="989"/>
      <c r="N18" s="989"/>
    </row>
    <row r="19" spans="1:14" s="257" customFormat="1" ht="12.75" customHeight="1">
      <c r="A19" s="389">
        <v>6</v>
      </c>
      <c r="B19" s="261" t="s">
        <v>731</v>
      </c>
      <c r="C19" s="657">
        <v>0</v>
      </c>
      <c r="D19" s="657">
        <v>0</v>
      </c>
      <c r="E19" s="657">
        <v>0</v>
      </c>
      <c r="F19" s="988"/>
      <c r="G19" s="989"/>
      <c r="H19" s="989"/>
      <c r="I19" s="989"/>
      <c r="J19" s="989"/>
      <c r="K19" s="989"/>
      <c r="L19" s="989"/>
      <c r="M19" s="989"/>
      <c r="N19" s="989"/>
    </row>
    <row r="20" spans="1:14" s="257" customFormat="1" ht="12.75" customHeight="1">
      <c r="A20" s="389">
        <v>7</v>
      </c>
      <c r="B20" s="261" t="s">
        <v>732</v>
      </c>
      <c r="C20" s="657">
        <v>0</v>
      </c>
      <c r="D20" s="657">
        <v>0</v>
      </c>
      <c r="E20" s="657">
        <v>0</v>
      </c>
      <c r="F20" s="988"/>
      <c r="G20" s="989"/>
      <c r="H20" s="989"/>
      <c r="I20" s="989"/>
      <c r="J20" s="989"/>
      <c r="K20" s="989"/>
      <c r="L20" s="989"/>
      <c r="M20" s="989"/>
      <c r="N20" s="989"/>
    </row>
    <row r="21" spans="1:14" s="257" customFormat="1" ht="12.75">
      <c r="A21" s="389">
        <v>8</v>
      </c>
      <c r="B21" s="261" t="s">
        <v>733</v>
      </c>
      <c r="C21" s="657">
        <v>0</v>
      </c>
      <c r="D21" s="657">
        <v>0</v>
      </c>
      <c r="E21" s="657">
        <v>597</v>
      </c>
      <c r="F21" s="988"/>
      <c r="G21" s="989"/>
      <c r="H21" s="989"/>
      <c r="I21" s="989"/>
      <c r="J21" s="989"/>
      <c r="K21" s="989"/>
      <c r="L21" s="989"/>
      <c r="M21" s="989"/>
      <c r="N21" s="989"/>
    </row>
    <row r="22" spans="1:14" s="257" customFormat="1" ht="12.75">
      <c r="A22" s="389">
        <v>9</v>
      </c>
      <c r="B22" s="261" t="s">
        <v>734</v>
      </c>
      <c r="C22" s="657">
        <v>0</v>
      </c>
      <c r="D22" s="657">
        <v>0</v>
      </c>
      <c r="E22" s="657">
        <v>0</v>
      </c>
      <c r="F22" s="988"/>
      <c r="G22" s="989"/>
      <c r="H22" s="989"/>
      <c r="I22" s="989"/>
      <c r="J22" s="989"/>
      <c r="K22" s="989"/>
      <c r="L22" s="989"/>
      <c r="M22" s="989"/>
      <c r="N22" s="989"/>
    </row>
    <row r="23" spans="1:5" s="257" customFormat="1" ht="12" customHeight="1">
      <c r="A23" s="389">
        <v>10</v>
      </c>
      <c r="B23" s="261" t="s">
        <v>735</v>
      </c>
      <c r="C23" s="657">
        <v>0</v>
      </c>
      <c r="D23" s="657">
        <v>0</v>
      </c>
      <c r="E23" s="657">
        <v>0</v>
      </c>
    </row>
    <row r="24" spans="1:5" s="257" customFormat="1" ht="12.75">
      <c r="A24" s="389">
        <v>11</v>
      </c>
      <c r="B24" s="261" t="s">
        <v>736</v>
      </c>
      <c r="C24" s="655"/>
      <c r="D24" s="658">
        <v>1</v>
      </c>
      <c r="E24" s="261">
        <v>277</v>
      </c>
    </row>
    <row r="25" spans="1:5" s="257" customFormat="1" ht="12.75">
      <c r="A25" s="389">
        <v>12</v>
      </c>
      <c r="B25" s="261" t="s">
        <v>737</v>
      </c>
      <c r="C25" s="261">
        <v>2</v>
      </c>
      <c r="D25" s="261"/>
      <c r="E25" s="261">
        <v>464</v>
      </c>
    </row>
    <row r="26" spans="1:14" ht="12.75">
      <c r="A26" s="29"/>
      <c r="B26" s="29" t="s">
        <v>17</v>
      </c>
      <c r="C26" s="19">
        <f>SUM(C14:C25)</f>
        <v>2</v>
      </c>
      <c r="D26" s="19">
        <f>SUM(D14:D25)</f>
        <v>4</v>
      </c>
      <c r="E26" s="19">
        <f>SUM(E14:E25)</f>
        <v>2902</v>
      </c>
      <c r="F26" s="257"/>
      <c r="G26" s="257"/>
      <c r="H26" s="257"/>
      <c r="I26" s="257"/>
      <c r="J26" s="257"/>
      <c r="K26" s="257"/>
      <c r="L26" s="257"/>
      <c r="M26" s="257"/>
      <c r="N26" s="257"/>
    </row>
    <row r="27" spans="5:14" ht="12.75">
      <c r="E27" s="30"/>
      <c r="F27" s="257"/>
      <c r="G27" s="257"/>
      <c r="H27" s="257"/>
      <c r="I27" s="257"/>
      <c r="J27" s="257"/>
      <c r="K27" s="257"/>
      <c r="L27" s="257"/>
      <c r="M27" s="257"/>
      <c r="N27" s="257"/>
    </row>
    <row r="28" ht="12.75">
      <c r="E28" s="30"/>
    </row>
    <row r="29" spans="1:8" ht="15.75">
      <c r="A29" s="538"/>
      <c r="B29" s="538"/>
      <c r="C29" s="538"/>
      <c r="D29" s="538"/>
      <c r="E29" s="732" t="s">
        <v>777</v>
      </c>
      <c r="F29" s="732"/>
      <c r="G29" s="538"/>
      <c r="H29" s="538"/>
    </row>
    <row r="30" spans="1:8" ht="15.75">
      <c r="A30" s="538"/>
      <c r="B30" s="538"/>
      <c r="C30" s="538"/>
      <c r="D30" s="538"/>
      <c r="E30" s="574"/>
      <c r="F30" s="538"/>
      <c r="G30" s="538"/>
      <c r="H30" s="538"/>
    </row>
    <row r="31" spans="1:8" ht="15.75">
      <c r="A31" s="103" t="s">
        <v>12</v>
      </c>
      <c r="B31" s="538"/>
      <c r="C31" s="538"/>
      <c r="D31" s="732"/>
      <c r="E31" s="732"/>
      <c r="F31" s="597"/>
      <c r="G31" s="538"/>
      <c r="H31" s="538"/>
    </row>
    <row r="32" spans="1:8" ht="16.5" customHeight="1">
      <c r="A32" s="538"/>
      <c r="B32" s="538"/>
      <c r="C32" s="514" t="s">
        <v>778</v>
      </c>
      <c r="D32" s="538"/>
      <c r="E32" s="540" t="s">
        <v>1019</v>
      </c>
      <c r="F32" s="538"/>
      <c r="G32" s="538"/>
      <c r="H32" s="538"/>
    </row>
    <row r="33" spans="1:8" ht="12.75" customHeight="1">
      <c r="A33" s="538"/>
      <c r="B33" s="538"/>
      <c r="C33" s="515" t="s">
        <v>779</v>
      </c>
      <c r="D33" s="538"/>
      <c r="E33" s="540" t="s">
        <v>756</v>
      </c>
      <c r="F33" s="538"/>
      <c r="G33" s="538"/>
      <c r="H33" s="538"/>
    </row>
    <row r="34" spans="1:8" ht="15.75">
      <c r="A34" s="538"/>
      <c r="B34" s="538"/>
      <c r="C34" s="516" t="s">
        <v>780</v>
      </c>
      <c r="D34" s="538"/>
      <c r="E34" s="492" t="s">
        <v>81</v>
      </c>
      <c r="F34" s="734"/>
      <c r="G34" s="734"/>
      <c r="H34" s="734"/>
    </row>
  </sheetData>
  <sheetProtection/>
  <mergeCells count="10">
    <mergeCell ref="F14:N22"/>
    <mergeCell ref="D31:E31"/>
    <mergeCell ref="C4:E4"/>
    <mergeCell ref="A6:E6"/>
    <mergeCell ref="F34:H34"/>
    <mergeCell ref="C11:E11"/>
    <mergeCell ref="D10:E10"/>
    <mergeCell ref="B11:B12"/>
    <mergeCell ref="A11:A12"/>
    <mergeCell ref="E29:F2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colBreaks count="1" manualBreakCount="1">
    <brk id="5" min="1" max="33" man="1"/>
  </colBreaks>
</worksheet>
</file>

<file path=xl/worksheets/sheet31.xml><?xml version="1.0" encoding="utf-8"?>
<worksheet xmlns="http://schemas.openxmlformats.org/spreadsheetml/2006/main" xmlns:r="http://schemas.openxmlformats.org/officeDocument/2006/relationships">
  <sheetPr>
    <pageSetUpPr fitToPage="1"/>
  </sheetPr>
  <dimension ref="A2:J32"/>
  <sheetViews>
    <sheetView view="pageBreakPreview" zoomScale="110" zoomScaleSheetLayoutView="110" zoomScalePageLayoutView="0" workbookViewId="0" topLeftCell="A16">
      <selection activeCell="E28" sqref="E28"/>
    </sheetView>
  </sheetViews>
  <sheetFormatPr defaultColWidth="9.140625" defaultRowHeight="12.75"/>
  <cols>
    <col min="1" max="1" width="8.28125" style="0" customWidth="1"/>
    <col min="2" max="2" width="10.57421875" style="0" customWidth="1"/>
    <col min="3" max="3" width="14.28125" style="0" customWidth="1"/>
    <col min="4" max="4" width="14.421875" style="0" customWidth="1"/>
    <col min="5" max="6" width="12.8515625" style="0" customWidth="1"/>
    <col min="7" max="7" width="15.28125" style="0" customWidth="1"/>
    <col min="8" max="8" width="15.421875" style="0" customWidth="1"/>
    <col min="9" max="9" width="13.28125" style="0" customWidth="1"/>
  </cols>
  <sheetData>
    <row r="1" ht="37.5" customHeight="1"/>
    <row r="2" spans="8:9" ht="18">
      <c r="H2" s="1006" t="s">
        <v>658</v>
      </c>
      <c r="I2" s="1006"/>
    </row>
    <row r="3" spans="3:10" ht="18">
      <c r="C3" s="872" t="s">
        <v>0</v>
      </c>
      <c r="D3" s="872"/>
      <c r="E3" s="872"/>
      <c r="F3" s="872"/>
      <c r="G3" s="872"/>
      <c r="H3" s="243"/>
      <c r="I3" s="218"/>
      <c r="J3" s="218"/>
    </row>
    <row r="4" spans="2:10" ht="21">
      <c r="B4" s="873" t="s">
        <v>781</v>
      </c>
      <c r="C4" s="873"/>
      <c r="D4" s="873"/>
      <c r="E4" s="873"/>
      <c r="F4" s="873"/>
      <c r="G4" s="873"/>
      <c r="H4" s="219"/>
      <c r="I4" s="219"/>
      <c r="J4" s="219"/>
    </row>
    <row r="5" spans="3:10" ht="9" customHeight="1">
      <c r="C5" s="186"/>
      <c r="D5" s="186"/>
      <c r="E5" s="186"/>
      <c r="F5" s="186"/>
      <c r="G5" s="186"/>
      <c r="H5" s="186"/>
      <c r="I5" s="219"/>
      <c r="J5" s="219"/>
    </row>
    <row r="6" spans="3:8" ht="20.25" customHeight="1">
      <c r="C6" s="1007" t="s">
        <v>849</v>
      </c>
      <c r="D6" s="1007"/>
      <c r="E6" s="1007"/>
      <c r="F6" s="1007"/>
      <c r="G6" s="1007"/>
      <c r="H6" s="1007"/>
    </row>
    <row r="7" spans="1:9" ht="20.25" customHeight="1">
      <c r="A7" s="352" t="s">
        <v>755</v>
      </c>
      <c r="C7" s="223"/>
      <c r="D7" s="223"/>
      <c r="E7" s="223"/>
      <c r="F7" s="223"/>
      <c r="G7" s="223"/>
      <c r="H7" s="1008"/>
      <c r="I7" s="1008"/>
    </row>
    <row r="8" spans="1:9" ht="15" customHeight="1">
      <c r="A8" s="993" t="s">
        <v>71</v>
      </c>
      <c r="B8" s="993" t="s">
        <v>35</v>
      </c>
      <c r="C8" s="993" t="s">
        <v>401</v>
      </c>
      <c r="D8" s="993" t="s">
        <v>381</v>
      </c>
      <c r="E8" s="993" t="s">
        <v>380</v>
      </c>
      <c r="F8" s="993"/>
      <c r="G8" s="993"/>
      <c r="H8" s="993" t="s">
        <v>722</v>
      </c>
      <c r="I8" s="994" t="s">
        <v>405</v>
      </c>
    </row>
    <row r="9" spans="1:9" ht="12.75" customHeight="1">
      <c r="A9" s="993"/>
      <c r="B9" s="993"/>
      <c r="C9" s="993"/>
      <c r="D9" s="993"/>
      <c r="E9" s="993" t="s">
        <v>402</v>
      </c>
      <c r="F9" s="994" t="s">
        <v>403</v>
      </c>
      <c r="G9" s="993" t="s">
        <v>404</v>
      </c>
      <c r="H9" s="993"/>
      <c r="I9" s="995"/>
    </row>
    <row r="10" spans="1:9" ht="20.25" customHeight="1">
      <c r="A10" s="993"/>
      <c r="B10" s="993"/>
      <c r="C10" s="993"/>
      <c r="D10" s="993"/>
      <c r="E10" s="993"/>
      <c r="F10" s="995"/>
      <c r="G10" s="993"/>
      <c r="H10" s="993"/>
      <c r="I10" s="995"/>
    </row>
    <row r="11" spans="1:9" ht="63.75" customHeight="1">
      <c r="A11" s="993"/>
      <c r="B11" s="993"/>
      <c r="C11" s="993"/>
      <c r="D11" s="993"/>
      <c r="E11" s="993"/>
      <c r="F11" s="996"/>
      <c r="G11" s="993"/>
      <c r="H11" s="993"/>
      <c r="I11" s="996"/>
    </row>
    <row r="12" spans="1:9" ht="15">
      <c r="A12" s="225">
        <v>1</v>
      </c>
      <c r="B12" s="225">
        <v>2</v>
      </c>
      <c r="C12" s="226">
        <v>3</v>
      </c>
      <c r="D12" s="225">
        <v>4</v>
      </c>
      <c r="E12" s="225">
        <v>5</v>
      </c>
      <c r="F12" s="226">
        <v>6</v>
      </c>
      <c r="G12" s="225">
        <v>7</v>
      </c>
      <c r="H12" s="225">
        <v>8</v>
      </c>
      <c r="I12" s="226">
        <v>9</v>
      </c>
    </row>
    <row r="13" spans="1:9" ht="15">
      <c r="A13" s="8">
        <v>1</v>
      </c>
      <c r="B13" s="19" t="s">
        <v>726</v>
      </c>
      <c r="C13" s="272"/>
      <c r="D13" s="273"/>
      <c r="E13" s="273"/>
      <c r="F13" s="272"/>
      <c r="G13" s="273"/>
      <c r="H13" s="272"/>
      <c r="I13" s="225"/>
    </row>
    <row r="14" spans="1:9" ht="15" customHeight="1">
      <c r="A14" s="8">
        <v>2</v>
      </c>
      <c r="B14" s="19" t="s">
        <v>727</v>
      </c>
      <c r="C14" s="272"/>
      <c r="D14" s="997" t="s">
        <v>1007</v>
      </c>
      <c r="E14" s="998"/>
      <c r="F14" s="998"/>
      <c r="G14" s="998"/>
      <c r="H14" s="999"/>
      <c r="I14" s="225"/>
    </row>
    <row r="15" spans="1:9" ht="15" customHeight="1">
      <c r="A15" s="8">
        <v>3</v>
      </c>
      <c r="B15" s="19" t="s">
        <v>728</v>
      </c>
      <c r="C15" s="272"/>
      <c r="D15" s="1000"/>
      <c r="E15" s="1001"/>
      <c r="F15" s="1001"/>
      <c r="G15" s="1001"/>
      <c r="H15" s="1002"/>
      <c r="I15" s="225"/>
    </row>
    <row r="16" spans="1:9" ht="15">
      <c r="A16" s="8">
        <v>4</v>
      </c>
      <c r="B16" s="19" t="s">
        <v>729</v>
      </c>
      <c r="C16" s="272"/>
      <c r="D16" s="1000"/>
      <c r="E16" s="1001"/>
      <c r="F16" s="1001"/>
      <c r="G16" s="1001"/>
      <c r="H16" s="1002"/>
      <c r="I16" s="225"/>
    </row>
    <row r="17" spans="1:9" ht="15">
      <c r="A17" s="8">
        <v>5</v>
      </c>
      <c r="B17" s="19" t="s">
        <v>730</v>
      </c>
      <c r="C17" s="272"/>
      <c r="D17" s="1000"/>
      <c r="E17" s="1001"/>
      <c r="F17" s="1001"/>
      <c r="G17" s="1001"/>
      <c r="H17" s="1002"/>
      <c r="I17" s="225"/>
    </row>
    <row r="18" spans="1:9" ht="15">
      <c r="A18" s="8">
        <v>6</v>
      </c>
      <c r="B18" s="19" t="s">
        <v>731</v>
      </c>
      <c r="C18" s="272"/>
      <c r="D18" s="1000"/>
      <c r="E18" s="1001"/>
      <c r="F18" s="1001"/>
      <c r="G18" s="1001"/>
      <c r="H18" s="1002"/>
      <c r="I18" s="225"/>
    </row>
    <row r="19" spans="1:9" ht="26.25">
      <c r="A19" s="8">
        <v>7</v>
      </c>
      <c r="B19" s="143" t="s">
        <v>732</v>
      </c>
      <c r="C19" s="272"/>
      <c r="D19" s="1000"/>
      <c r="E19" s="1001"/>
      <c r="F19" s="1001"/>
      <c r="G19" s="1001"/>
      <c r="H19" s="1002"/>
      <c r="I19" s="225"/>
    </row>
    <row r="20" spans="1:9" ht="18.75" customHeight="1">
      <c r="A20" s="8">
        <v>8</v>
      </c>
      <c r="B20" s="19" t="s">
        <v>733</v>
      </c>
      <c r="C20" s="272"/>
      <c r="D20" s="1000"/>
      <c r="E20" s="1001"/>
      <c r="F20" s="1001"/>
      <c r="G20" s="1001"/>
      <c r="H20" s="1002"/>
      <c r="I20" s="225"/>
    </row>
    <row r="21" spans="1:9" ht="12.75" customHeight="1">
      <c r="A21" s="8">
        <v>9</v>
      </c>
      <c r="B21" s="19" t="s">
        <v>734</v>
      </c>
      <c r="C21" s="227"/>
      <c r="D21" s="1000"/>
      <c r="E21" s="1001"/>
      <c r="F21" s="1001"/>
      <c r="G21" s="1001"/>
      <c r="H21" s="1002"/>
      <c r="I21" s="9"/>
    </row>
    <row r="22" spans="1:9" ht="14.25" customHeight="1">
      <c r="A22" s="8">
        <v>10</v>
      </c>
      <c r="B22" s="19" t="s">
        <v>735</v>
      </c>
      <c r="C22" s="228"/>
      <c r="D22" s="1000"/>
      <c r="E22" s="1001"/>
      <c r="F22" s="1001"/>
      <c r="G22" s="1001"/>
      <c r="H22" s="1002"/>
      <c r="I22" s="9"/>
    </row>
    <row r="23" spans="1:9" ht="21" customHeight="1">
      <c r="A23" s="8">
        <v>11</v>
      </c>
      <c r="B23" s="19" t="s">
        <v>736</v>
      </c>
      <c r="C23" s="228"/>
      <c r="D23" s="1003"/>
      <c r="E23" s="1004"/>
      <c r="F23" s="1004"/>
      <c r="G23" s="1004"/>
      <c r="H23" s="1005"/>
      <c r="I23" s="9"/>
    </row>
    <row r="24" spans="1:9" ht="12.75">
      <c r="A24" s="8">
        <v>12</v>
      </c>
      <c r="B24" s="19" t="s">
        <v>737</v>
      </c>
      <c r="C24" s="228"/>
      <c r="D24" s="228"/>
      <c r="E24" s="228"/>
      <c r="F24" s="228"/>
      <c r="G24" s="228"/>
      <c r="H24" s="228"/>
      <c r="I24" s="9"/>
    </row>
    <row r="25" spans="1:9" ht="12.75">
      <c r="A25" s="29"/>
      <c r="B25" s="29" t="s">
        <v>17</v>
      </c>
      <c r="C25" s="9"/>
      <c r="D25" s="9"/>
      <c r="E25" s="9"/>
      <c r="F25" s="9"/>
      <c r="G25" s="9"/>
      <c r="H25" s="9"/>
      <c r="I25" s="9"/>
    </row>
    <row r="27" spans="7:8" ht="15.75">
      <c r="G27" s="732" t="s">
        <v>777</v>
      </c>
      <c r="H27" s="732"/>
    </row>
    <row r="28" spans="1:8" ht="15.75">
      <c r="A28" s="194"/>
      <c r="B28" s="194"/>
      <c r="C28" s="194"/>
      <c r="D28" s="194"/>
      <c r="G28" s="606"/>
      <c r="H28" s="538"/>
    </row>
    <row r="29" spans="1:8" ht="15" customHeight="1">
      <c r="A29" s="194" t="s">
        <v>12</v>
      </c>
      <c r="B29" s="194"/>
      <c r="C29" s="194"/>
      <c r="D29" s="194"/>
      <c r="F29" s="209"/>
      <c r="G29" s="732"/>
      <c r="H29" s="732"/>
    </row>
    <row r="30" spans="1:8" ht="15" customHeight="1">
      <c r="A30" s="194"/>
      <c r="B30" s="194"/>
      <c r="C30" s="514" t="s">
        <v>778</v>
      </c>
      <c r="D30" s="194"/>
      <c r="F30" s="209"/>
      <c r="G30" s="540" t="s">
        <v>1019</v>
      </c>
      <c r="H30" s="338"/>
    </row>
    <row r="31" spans="3:8" ht="15.75">
      <c r="C31" s="515" t="s">
        <v>779</v>
      </c>
      <c r="D31" s="194"/>
      <c r="G31" s="540" t="s">
        <v>756</v>
      </c>
      <c r="H31" s="338"/>
    </row>
    <row r="32" spans="3:8" ht="15.75">
      <c r="C32" s="516" t="s">
        <v>780</v>
      </c>
      <c r="G32" s="492" t="s">
        <v>81</v>
      </c>
      <c r="H32" s="36" t="s">
        <v>11</v>
      </c>
    </row>
  </sheetData>
  <sheetProtection/>
  <mergeCells count="18">
    <mergeCell ref="G27:H27"/>
    <mergeCell ref="D14:H23"/>
    <mergeCell ref="G29:H29"/>
    <mergeCell ref="H2:I2"/>
    <mergeCell ref="C6:H6"/>
    <mergeCell ref="D8:D11"/>
    <mergeCell ref="H7:I7"/>
    <mergeCell ref="C3:G3"/>
    <mergeCell ref="B4:G4"/>
    <mergeCell ref="I8:I11"/>
    <mergeCell ref="E9:E11"/>
    <mergeCell ref="A8:A11"/>
    <mergeCell ref="G9:G11"/>
    <mergeCell ref="H8:H11"/>
    <mergeCell ref="B8:B11"/>
    <mergeCell ref="C8:C11"/>
    <mergeCell ref="E8:G8"/>
    <mergeCell ref="F9:F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9" r:id="rId1"/>
</worksheet>
</file>

<file path=xl/worksheets/sheet32.xml><?xml version="1.0" encoding="utf-8"?>
<worksheet xmlns="http://schemas.openxmlformats.org/spreadsheetml/2006/main" xmlns:r="http://schemas.openxmlformats.org/officeDocument/2006/relationships">
  <sheetPr>
    <pageSetUpPr fitToPage="1"/>
  </sheetPr>
  <dimension ref="A2:J30"/>
  <sheetViews>
    <sheetView view="pageBreakPreview" zoomScaleSheetLayoutView="100" zoomScalePageLayoutView="0" workbookViewId="0" topLeftCell="A7">
      <selection activeCell="H17" sqref="H17"/>
    </sheetView>
  </sheetViews>
  <sheetFormatPr defaultColWidth="9.140625" defaultRowHeight="12.75"/>
  <cols>
    <col min="2" max="2" width="12.7109375" style="0" customWidth="1"/>
    <col min="6" max="6" width="11.57421875" style="0" customWidth="1"/>
    <col min="7" max="7" width="10.421875" style="0" customWidth="1"/>
    <col min="8" max="8" width="20.28125" style="0" customWidth="1"/>
    <col min="9" max="9" width="10.421875" style="0" customWidth="1"/>
    <col min="10" max="10" width="27.7109375" style="0" customWidth="1"/>
  </cols>
  <sheetData>
    <row r="1" ht="44.25" customHeight="1"/>
    <row r="2" spans="1:10" ht="18">
      <c r="A2" s="872" t="s">
        <v>0</v>
      </c>
      <c r="B2" s="872"/>
      <c r="C2" s="872"/>
      <c r="D2" s="872"/>
      <c r="E2" s="872"/>
      <c r="F2" s="872"/>
      <c r="G2" s="872"/>
      <c r="H2" s="872"/>
      <c r="I2" s="218"/>
      <c r="J2" s="279" t="s">
        <v>541</v>
      </c>
    </row>
    <row r="3" spans="1:10" ht="21">
      <c r="A3" s="873" t="s">
        <v>781</v>
      </c>
      <c r="B3" s="873"/>
      <c r="C3" s="873"/>
      <c r="D3" s="873"/>
      <c r="E3" s="873"/>
      <c r="F3" s="873"/>
      <c r="G3" s="873"/>
      <c r="H3" s="873"/>
      <c r="I3" s="873"/>
      <c r="J3" s="873"/>
    </row>
    <row r="4" spans="1:9" ht="15">
      <c r="A4" s="187"/>
      <c r="B4" s="187"/>
      <c r="C4" s="187"/>
      <c r="D4" s="187"/>
      <c r="E4" s="187"/>
      <c r="F4" s="187"/>
      <c r="G4" s="187"/>
      <c r="H4" s="187"/>
      <c r="I4" s="187"/>
    </row>
    <row r="5" spans="1:9" ht="18">
      <c r="A5" s="872" t="s">
        <v>540</v>
      </c>
      <c r="B5" s="872"/>
      <c r="C5" s="872"/>
      <c r="D5" s="872"/>
      <c r="E5" s="872"/>
      <c r="F5" s="872"/>
      <c r="G5" s="872"/>
      <c r="H5" s="872"/>
      <c r="I5" s="872"/>
    </row>
    <row r="6" spans="1:10" ht="15">
      <c r="A6" s="352" t="s">
        <v>755</v>
      </c>
      <c r="B6" s="188"/>
      <c r="C6" s="188"/>
      <c r="D6" s="188"/>
      <c r="E6" s="188"/>
      <c r="F6" s="188"/>
      <c r="G6" s="188"/>
      <c r="H6" s="188"/>
      <c r="I6" s="1022" t="s">
        <v>850</v>
      </c>
      <c r="J6" s="1022"/>
    </row>
    <row r="7" spans="1:10" ht="25.5" customHeight="1">
      <c r="A7" s="1018" t="s">
        <v>2</v>
      </c>
      <c r="B7" s="1018" t="s">
        <v>382</v>
      </c>
      <c r="C7" s="817" t="s">
        <v>383</v>
      </c>
      <c r="D7" s="817"/>
      <c r="E7" s="817"/>
      <c r="F7" s="1019" t="s">
        <v>386</v>
      </c>
      <c r="G7" s="1020"/>
      <c r="H7" s="1020"/>
      <c r="I7" s="1021"/>
      <c r="J7" s="1023" t="s">
        <v>870</v>
      </c>
    </row>
    <row r="8" spans="1:10" ht="52.5" customHeight="1">
      <c r="A8" s="1018"/>
      <c r="B8" s="1018"/>
      <c r="C8" s="5" t="s">
        <v>100</v>
      </c>
      <c r="D8" s="5" t="s">
        <v>384</v>
      </c>
      <c r="E8" s="5" t="s">
        <v>385</v>
      </c>
      <c r="F8" s="221" t="s">
        <v>387</v>
      </c>
      <c r="G8" s="221" t="s">
        <v>388</v>
      </c>
      <c r="H8" s="221" t="s">
        <v>389</v>
      </c>
      <c r="I8" s="221" t="s">
        <v>45</v>
      </c>
      <c r="J8" s="1024"/>
    </row>
    <row r="9" spans="1:10" ht="15">
      <c r="A9" s="191" t="s">
        <v>251</v>
      </c>
      <c r="B9" s="191" t="s">
        <v>252</v>
      </c>
      <c r="C9" s="191" t="s">
        <v>253</v>
      </c>
      <c r="D9" s="191" t="s">
        <v>254</v>
      </c>
      <c r="E9" s="191" t="s">
        <v>255</v>
      </c>
      <c r="F9" s="191" t="s">
        <v>258</v>
      </c>
      <c r="G9" s="191" t="s">
        <v>277</v>
      </c>
      <c r="H9" s="191" t="s">
        <v>278</v>
      </c>
      <c r="I9" s="191" t="s">
        <v>279</v>
      </c>
      <c r="J9" s="191" t="s">
        <v>307</v>
      </c>
    </row>
    <row r="10" spans="1:10" ht="15">
      <c r="A10" s="8">
        <v>1</v>
      </c>
      <c r="B10" s="19" t="s">
        <v>726</v>
      </c>
      <c r="C10" s="191"/>
      <c r="D10" s="191"/>
      <c r="E10" s="191"/>
      <c r="F10" s="191"/>
      <c r="G10" s="191"/>
      <c r="H10" s="191"/>
      <c r="I10" s="191"/>
      <c r="J10" s="191"/>
    </row>
    <row r="11" spans="1:10" ht="15">
      <c r="A11" s="8">
        <v>2</v>
      </c>
      <c r="B11" s="19" t="s">
        <v>727</v>
      </c>
      <c r="C11" s="191"/>
      <c r="D11" s="191"/>
      <c r="E11" s="191"/>
      <c r="F11" s="191"/>
      <c r="G11" s="191"/>
      <c r="H11" s="191"/>
      <c r="I11" s="191"/>
      <c r="J11" s="191"/>
    </row>
    <row r="12" spans="1:10" ht="15">
      <c r="A12" s="8">
        <v>3</v>
      </c>
      <c r="B12" s="19" t="s">
        <v>728</v>
      </c>
      <c r="C12" s="191"/>
      <c r="D12" s="191"/>
      <c r="E12" s="191"/>
      <c r="F12" s="191"/>
      <c r="G12" s="191"/>
      <c r="H12" s="191"/>
      <c r="I12" s="191"/>
      <c r="J12" s="191"/>
    </row>
    <row r="13" spans="1:10" ht="15">
      <c r="A13" s="8">
        <v>4</v>
      </c>
      <c r="B13" s="19" t="s">
        <v>729</v>
      </c>
      <c r="C13" s="191"/>
      <c r="D13" s="489"/>
      <c r="E13" s="490"/>
      <c r="F13" s="490"/>
      <c r="G13" s="490"/>
      <c r="H13" s="490"/>
      <c r="I13" s="191"/>
      <c r="J13" s="191"/>
    </row>
    <row r="14" spans="1:10" ht="15">
      <c r="A14" s="8">
        <v>5</v>
      </c>
      <c r="B14" s="19" t="s">
        <v>730</v>
      </c>
      <c r="C14" s="191"/>
      <c r="D14" s="490"/>
      <c r="E14" s="1009" t="s">
        <v>1021</v>
      </c>
      <c r="F14" s="1010"/>
      <c r="G14" s="1011"/>
      <c r="H14" s="490"/>
      <c r="I14" s="191"/>
      <c r="J14" s="191"/>
    </row>
    <row r="15" spans="1:10" ht="15">
      <c r="A15" s="8">
        <v>6</v>
      </c>
      <c r="B15" s="19" t="s">
        <v>731</v>
      </c>
      <c r="C15" s="191"/>
      <c r="D15" s="490"/>
      <c r="E15" s="1012"/>
      <c r="F15" s="1013"/>
      <c r="G15" s="1014"/>
      <c r="H15" s="490"/>
      <c r="I15" s="191"/>
      <c r="J15" s="191"/>
    </row>
    <row r="16" spans="1:10" ht="15">
      <c r="A16" s="8">
        <v>7</v>
      </c>
      <c r="B16" s="19" t="s">
        <v>732</v>
      </c>
      <c r="C16" s="191"/>
      <c r="D16" s="191"/>
      <c r="E16" s="1015"/>
      <c r="F16" s="1016"/>
      <c r="G16" s="1017"/>
      <c r="H16" s="191"/>
      <c r="I16" s="191"/>
      <c r="J16" s="191"/>
    </row>
    <row r="17" spans="1:10" ht="15">
      <c r="A17" s="8">
        <v>8</v>
      </c>
      <c r="B17" s="19" t="s">
        <v>733</v>
      </c>
      <c r="C17" s="191"/>
      <c r="D17" s="191"/>
      <c r="E17" s="191"/>
      <c r="F17" s="191"/>
      <c r="G17" s="191"/>
      <c r="H17" s="191"/>
      <c r="I17" s="191"/>
      <c r="J17" s="191"/>
    </row>
    <row r="18" spans="1:10" ht="15">
      <c r="A18" s="8">
        <v>9</v>
      </c>
      <c r="B18" s="19" t="s">
        <v>734</v>
      </c>
      <c r="C18" s="191"/>
      <c r="D18" s="191"/>
      <c r="E18" s="191"/>
      <c r="F18" s="191"/>
      <c r="G18" s="191"/>
      <c r="H18" s="191"/>
      <c r="I18" s="191"/>
      <c r="J18" s="191"/>
    </row>
    <row r="19" spans="1:10" ht="12.75">
      <c r="A19" s="8">
        <v>10</v>
      </c>
      <c r="B19" s="19" t="s">
        <v>735</v>
      </c>
      <c r="C19" s="9"/>
      <c r="D19" s="9"/>
      <c r="E19" s="9"/>
      <c r="F19" s="9"/>
      <c r="G19" s="9"/>
      <c r="H19" s="9"/>
      <c r="I19" s="9"/>
      <c r="J19" s="9"/>
    </row>
    <row r="20" spans="1:10" ht="12.75">
      <c r="A20" s="8">
        <v>11</v>
      </c>
      <c r="B20" s="19" t="s">
        <v>736</v>
      </c>
      <c r="C20" s="9"/>
      <c r="D20" s="9"/>
      <c r="E20" s="9"/>
      <c r="F20" s="9"/>
      <c r="G20" s="9"/>
      <c r="H20" s="9"/>
      <c r="I20" s="9"/>
      <c r="J20" s="9"/>
    </row>
    <row r="21" spans="1:10" ht="12.75">
      <c r="A21" s="8">
        <v>12</v>
      </c>
      <c r="B21" s="19" t="s">
        <v>737</v>
      </c>
      <c r="C21" s="9"/>
      <c r="D21" s="9"/>
      <c r="E21" s="9"/>
      <c r="F21" s="9"/>
      <c r="G21" s="9"/>
      <c r="H21" s="9"/>
      <c r="I21" s="9"/>
      <c r="J21" s="9"/>
    </row>
    <row r="22" spans="1:10" ht="12.75">
      <c r="A22" s="29"/>
      <c r="B22" s="29" t="s">
        <v>17</v>
      </c>
      <c r="C22" s="9"/>
      <c r="D22" s="9"/>
      <c r="E22" s="9"/>
      <c r="F22" s="9"/>
      <c r="G22" s="19"/>
      <c r="H22" s="9"/>
      <c r="I22" s="9"/>
      <c r="J22" s="9"/>
    </row>
    <row r="25" spans="1:10" ht="15.75">
      <c r="A25" s="538"/>
      <c r="B25" s="538"/>
      <c r="C25" s="538"/>
      <c r="D25" s="538"/>
      <c r="E25" s="538"/>
      <c r="F25" s="538"/>
      <c r="G25" s="538"/>
      <c r="H25" s="538"/>
      <c r="I25" s="732" t="s">
        <v>777</v>
      </c>
      <c r="J25" s="732"/>
    </row>
    <row r="26" spans="1:10" ht="15">
      <c r="A26" s="538"/>
      <c r="B26" s="538"/>
      <c r="C26" s="538"/>
      <c r="D26" s="538"/>
      <c r="E26" s="538"/>
      <c r="F26" s="538"/>
      <c r="G26" s="538"/>
      <c r="H26" s="538"/>
      <c r="I26" s="538"/>
      <c r="J26" s="538"/>
    </row>
    <row r="27" spans="1:10" ht="12.75" customHeight="1">
      <c r="A27" s="198" t="s">
        <v>12</v>
      </c>
      <c r="B27" s="198"/>
      <c r="C27" s="198"/>
      <c r="D27" s="198"/>
      <c r="E27" s="538"/>
      <c r="F27" s="538"/>
      <c r="G27" s="538"/>
      <c r="H27" s="538"/>
      <c r="I27" s="732"/>
      <c r="J27" s="732"/>
    </row>
    <row r="28" spans="1:10" ht="15" customHeight="1">
      <c r="A28" s="198"/>
      <c r="B28" s="198"/>
      <c r="C28" s="514" t="s">
        <v>778</v>
      </c>
      <c r="D28" s="198"/>
      <c r="E28" s="538"/>
      <c r="F28" s="538"/>
      <c r="G28" s="538"/>
      <c r="H28" s="538"/>
      <c r="I28" s="540" t="s">
        <v>1019</v>
      </c>
      <c r="J28" s="338"/>
    </row>
    <row r="29" spans="1:10" ht="12.75" customHeight="1">
      <c r="A29" s="198"/>
      <c r="B29" s="198"/>
      <c r="C29" s="515" t="s">
        <v>779</v>
      </c>
      <c r="D29" s="198"/>
      <c r="E29" s="538"/>
      <c r="F29" s="538"/>
      <c r="G29" s="538"/>
      <c r="H29" s="538"/>
      <c r="I29" s="540" t="s">
        <v>756</v>
      </c>
      <c r="J29" s="338"/>
    </row>
    <row r="30" spans="1:10" ht="15.75">
      <c r="A30" s="538"/>
      <c r="B30" s="538"/>
      <c r="C30" s="516" t="s">
        <v>780</v>
      </c>
      <c r="D30" s="198"/>
      <c r="E30" s="538"/>
      <c r="F30" s="538"/>
      <c r="G30" s="538"/>
      <c r="H30" s="538"/>
      <c r="I30" s="492" t="s">
        <v>81</v>
      </c>
      <c r="J30" s="36" t="s">
        <v>11</v>
      </c>
    </row>
  </sheetData>
  <sheetProtection/>
  <mergeCells count="12">
    <mergeCell ref="I6:J6"/>
    <mergeCell ref="J7:J8"/>
    <mergeCell ref="A2:H2"/>
    <mergeCell ref="E14:G16"/>
    <mergeCell ref="I27:J27"/>
    <mergeCell ref="A3:J3"/>
    <mergeCell ref="A5:I5"/>
    <mergeCell ref="A7:A8"/>
    <mergeCell ref="B7:B8"/>
    <mergeCell ref="C7:E7"/>
    <mergeCell ref="I25:J25"/>
    <mergeCell ref="F7:I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tabColor theme="3" tint="0.7999799847602844"/>
    <pageSetUpPr fitToPage="1"/>
  </sheetPr>
  <dimension ref="A2:H32"/>
  <sheetViews>
    <sheetView view="pageBreakPreview" zoomScale="110" zoomScaleSheetLayoutView="110" zoomScalePageLayoutView="0" workbookViewId="0" topLeftCell="A13">
      <selection activeCell="G29" sqref="G29:H29"/>
    </sheetView>
  </sheetViews>
  <sheetFormatPr defaultColWidth="9.140625" defaultRowHeight="12.75"/>
  <cols>
    <col min="1" max="1" width="5.28125" style="194" customWidth="1"/>
    <col min="2" max="2" width="8.57421875" style="194" customWidth="1"/>
    <col min="3" max="3" width="32.140625" style="194" customWidth="1"/>
    <col min="4" max="4" width="15.140625" style="194" customWidth="1"/>
    <col min="5" max="6" width="11.7109375" style="194" customWidth="1"/>
    <col min="7" max="7" width="13.7109375" style="194" customWidth="1"/>
    <col min="8" max="8" width="28.140625" style="194" customWidth="1"/>
    <col min="9" max="16384" width="9.140625" style="194" customWidth="1"/>
  </cols>
  <sheetData>
    <row r="1" ht="43.5" customHeight="1"/>
    <row r="2" spans="1:8" ht="12.75">
      <c r="A2" s="194" t="s">
        <v>11</v>
      </c>
      <c r="H2" s="210" t="s">
        <v>543</v>
      </c>
    </row>
    <row r="3" spans="1:8" s="198" customFormat="1" ht="15.75">
      <c r="A3" s="936" t="s">
        <v>0</v>
      </c>
      <c r="B3" s="936"/>
      <c r="C3" s="936"/>
      <c r="D3" s="936"/>
      <c r="E3" s="936"/>
      <c r="F3" s="936"/>
      <c r="G3" s="936"/>
      <c r="H3" s="936"/>
    </row>
    <row r="4" spans="1:8" s="198" customFormat="1" ht="20.25" customHeight="1">
      <c r="A4" s="937" t="s">
        <v>781</v>
      </c>
      <c r="B4" s="937"/>
      <c r="C4" s="937"/>
      <c r="D4" s="937"/>
      <c r="E4" s="937"/>
      <c r="F4" s="937"/>
      <c r="G4" s="937"/>
      <c r="H4" s="937"/>
    </row>
    <row r="6" spans="1:8" s="198" customFormat="1" ht="15.75">
      <c r="A6" s="1025" t="s">
        <v>542</v>
      </c>
      <c r="B6" s="1025"/>
      <c r="C6" s="1025"/>
      <c r="D6" s="1025"/>
      <c r="E6" s="1025"/>
      <c r="F6" s="1025"/>
      <c r="G6" s="1025"/>
      <c r="H6" s="1026"/>
    </row>
    <row r="8" spans="1:7" ht="12.75">
      <c r="A8" s="201" t="s">
        <v>755</v>
      </c>
      <c r="B8" s="201"/>
      <c r="C8" s="201"/>
      <c r="D8" s="201"/>
      <c r="E8" s="201"/>
      <c r="F8" s="201"/>
      <c r="G8" s="201"/>
    </row>
    <row r="9" spans="1:8" s="202" customFormat="1" ht="12.75">
      <c r="A9" s="194"/>
      <c r="B9" s="194"/>
      <c r="C9" s="194"/>
      <c r="D9" s="194"/>
      <c r="E9" s="194"/>
      <c r="F9" s="194"/>
      <c r="G9" s="194"/>
      <c r="H9" s="120"/>
    </row>
    <row r="10" spans="1:8" s="202" customFormat="1" ht="39.75" customHeight="1">
      <c r="A10" s="203"/>
      <c r="B10" s="1027" t="s">
        <v>271</v>
      </c>
      <c r="C10" s="1027" t="s">
        <v>272</v>
      </c>
      <c r="D10" s="1029" t="s">
        <v>273</v>
      </c>
      <c r="E10" s="1030"/>
      <c r="F10" s="1030"/>
      <c r="G10" s="1031"/>
      <c r="H10" s="1027" t="s">
        <v>75</v>
      </c>
    </row>
    <row r="11" spans="1:8" s="202" customFormat="1" ht="25.5">
      <c r="A11" s="204"/>
      <c r="B11" s="1028"/>
      <c r="C11" s="1028"/>
      <c r="D11" s="211" t="s">
        <v>274</v>
      </c>
      <c r="E11" s="211" t="s">
        <v>275</v>
      </c>
      <c r="F11" s="211" t="s">
        <v>276</v>
      </c>
      <c r="G11" s="211" t="s">
        <v>17</v>
      </c>
      <c r="H11" s="1028"/>
    </row>
    <row r="12" spans="1:8" s="202" customFormat="1" ht="15">
      <c r="A12" s="204"/>
      <c r="B12" s="212" t="s">
        <v>251</v>
      </c>
      <c r="C12" s="212" t="s">
        <v>252</v>
      </c>
      <c r="D12" s="212" t="s">
        <v>253</v>
      </c>
      <c r="E12" s="212" t="s">
        <v>254</v>
      </c>
      <c r="F12" s="212" t="s">
        <v>255</v>
      </c>
      <c r="G12" s="212" t="s">
        <v>256</v>
      </c>
      <c r="H12" s="212" t="s">
        <v>257</v>
      </c>
    </row>
    <row r="13" spans="2:8" s="213" customFormat="1" ht="15" customHeight="1">
      <c r="B13" s="214" t="s">
        <v>27</v>
      </c>
      <c r="C13" s="1032" t="s">
        <v>280</v>
      </c>
      <c r="D13" s="1033"/>
      <c r="E13" s="1033"/>
      <c r="F13" s="1033"/>
      <c r="G13" s="1033"/>
      <c r="H13" s="1034"/>
    </row>
    <row r="14" spans="2:8" s="216" customFormat="1" ht="12.75">
      <c r="B14" s="215"/>
      <c r="C14" s="1032" t="s">
        <v>280</v>
      </c>
      <c r="D14" s="1033"/>
      <c r="E14" s="1033"/>
      <c r="F14" s="1033"/>
      <c r="G14" s="1033"/>
      <c r="H14" s="1034"/>
    </row>
    <row r="15" spans="1:8" ht="14.25">
      <c r="A15" s="207"/>
      <c r="B15" s="137"/>
      <c r="C15" s="215" t="s">
        <v>740</v>
      </c>
      <c r="D15" s="331">
        <v>1</v>
      </c>
      <c r="E15" s="331">
        <v>0</v>
      </c>
      <c r="F15" s="331">
        <v>0</v>
      </c>
      <c r="G15" s="331">
        <v>1</v>
      </c>
      <c r="H15" s="215"/>
    </row>
    <row r="16" spans="2:8" ht="12.75">
      <c r="B16" s="206"/>
      <c r="C16" s="217" t="s">
        <v>741</v>
      </c>
      <c r="D16" s="331">
        <v>2</v>
      </c>
      <c r="E16" s="331">
        <v>0</v>
      </c>
      <c r="F16" s="331">
        <v>0</v>
      </c>
      <c r="G16" s="331">
        <v>2</v>
      </c>
      <c r="H16" s="137"/>
    </row>
    <row r="17" spans="2:8" s="133" customFormat="1" ht="12.75">
      <c r="B17" s="137"/>
      <c r="C17" s="217"/>
      <c r="D17" s="137"/>
      <c r="E17" s="137"/>
      <c r="F17" s="137"/>
      <c r="G17" s="137"/>
      <c r="H17" s="136"/>
    </row>
    <row r="18" spans="2:8" s="133" customFormat="1" ht="12.75">
      <c r="B18" s="137"/>
      <c r="C18" s="1032" t="s">
        <v>453</v>
      </c>
      <c r="D18" s="1033"/>
      <c r="E18" s="1033"/>
      <c r="F18" s="1033"/>
      <c r="G18" s="1033"/>
      <c r="H18" s="1034"/>
    </row>
    <row r="19" spans="2:8" s="133" customFormat="1" ht="12.75">
      <c r="B19" s="137"/>
      <c r="C19" s="215" t="s">
        <v>742</v>
      </c>
      <c r="D19" s="332">
        <v>0</v>
      </c>
      <c r="E19" s="332">
        <v>0</v>
      </c>
      <c r="F19" s="332">
        <v>0</v>
      </c>
      <c r="G19" s="332">
        <f>D19+E19+F19</f>
        <v>0</v>
      </c>
      <c r="H19" s="1035" t="s">
        <v>743</v>
      </c>
    </row>
    <row r="20" spans="2:8" s="133" customFormat="1" ht="21.75" customHeight="1">
      <c r="B20" s="214" t="s">
        <v>31</v>
      </c>
      <c r="C20" s="215" t="s">
        <v>744</v>
      </c>
      <c r="D20" s="332">
        <v>2</v>
      </c>
      <c r="E20" s="332">
        <v>0</v>
      </c>
      <c r="F20" s="332">
        <v>0</v>
      </c>
      <c r="G20" s="332">
        <f>D20+E20+F20</f>
        <v>2</v>
      </c>
      <c r="H20" s="1036"/>
    </row>
    <row r="21" spans="1:8" s="133" customFormat="1" ht="12.75">
      <c r="A21" s="209" t="s">
        <v>270</v>
      </c>
      <c r="B21" s="208"/>
      <c r="C21" s="215" t="s">
        <v>745</v>
      </c>
      <c r="D21" s="333">
        <v>1</v>
      </c>
      <c r="E21" s="333">
        <v>0</v>
      </c>
      <c r="F21" s="333">
        <v>0</v>
      </c>
      <c r="G21" s="332">
        <f>D21+E21+F21</f>
        <v>1</v>
      </c>
      <c r="H21" s="1036"/>
    </row>
    <row r="22" spans="2:8" ht="12.75">
      <c r="B22" s="137"/>
      <c r="C22" s="215" t="s">
        <v>746</v>
      </c>
      <c r="D22" s="331">
        <v>2</v>
      </c>
      <c r="E22" s="331">
        <v>9</v>
      </c>
      <c r="F22" s="331">
        <v>0</v>
      </c>
      <c r="G22" s="332">
        <f>D22+E22+F22</f>
        <v>11</v>
      </c>
      <c r="H22" s="1036"/>
    </row>
    <row r="23" spans="2:8" ht="12.75">
      <c r="B23" s="137"/>
      <c r="C23" s="215" t="s">
        <v>747</v>
      </c>
      <c r="D23" s="331">
        <v>1</v>
      </c>
      <c r="E23" s="331">
        <v>11</v>
      </c>
      <c r="F23" s="331">
        <v>0</v>
      </c>
      <c r="G23" s="332">
        <f>D23+E23+F23</f>
        <v>12</v>
      </c>
      <c r="H23" s="1037"/>
    </row>
    <row r="24" spans="2:8" ht="12.75">
      <c r="B24" s="137"/>
      <c r="C24" s="217" t="s">
        <v>11</v>
      </c>
      <c r="D24" s="137"/>
      <c r="E24" s="137"/>
      <c r="F24" s="137"/>
      <c r="G24" s="137"/>
      <c r="H24" s="137"/>
    </row>
    <row r="25" spans="2:8" ht="12.75">
      <c r="B25" s="202"/>
      <c r="C25" s="364"/>
      <c r="D25" s="202"/>
      <c r="E25" s="202"/>
      <c r="F25" s="202"/>
      <c r="G25" s="202"/>
      <c r="H25" s="202"/>
    </row>
    <row r="26" spans="2:8" ht="15" customHeight="1">
      <c r="B26" s="202"/>
      <c r="C26" s="202"/>
      <c r="D26" s="202"/>
      <c r="E26" s="202"/>
      <c r="F26" s="202"/>
      <c r="G26" s="202"/>
      <c r="H26" s="202"/>
    </row>
    <row r="27" spans="2:8" ht="15" customHeight="1">
      <c r="B27" s="202"/>
      <c r="C27" s="202"/>
      <c r="D27" s="202"/>
      <c r="E27" s="202"/>
      <c r="F27" s="202"/>
      <c r="G27" s="732" t="s">
        <v>777</v>
      </c>
      <c r="H27" s="732"/>
    </row>
    <row r="28" spans="3:8" ht="13.5" customHeight="1">
      <c r="C28" s="202"/>
      <c r="D28" s="363"/>
      <c r="E28" s="363"/>
      <c r="F28" s="363"/>
      <c r="G28" s="607"/>
      <c r="H28" s="198"/>
    </row>
    <row r="29" spans="1:8" ht="12.75" customHeight="1">
      <c r="A29" s="194" t="s">
        <v>12</v>
      </c>
      <c r="D29" s="209"/>
      <c r="E29" s="209"/>
      <c r="F29" s="209"/>
      <c r="G29" s="732"/>
      <c r="H29" s="732"/>
    </row>
    <row r="30" spans="3:8" ht="15.75" customHeight="1">
      <c r="C30" s="514" t="s">
        <v>778</v>
      </c>
      <c r="E30" s="209"/>
      <c r="F30" s="209"/>
      <c r="G30" s="540" t="s">
        <v>1019</v>
      </c>
      <c r="H30" s="338"/>
    </row>
    <row r="31" spans="3:8" ht="15.75">
      <c r="C31" s="515" t="s">
        <v>779</v>
      </c>
      <c r="G31" s="540" t="s">
        <v>756</v>
      </c>
      <c r="H31" s="338"/>
    </row>
    <row r="32" spans="3:8" ht="15.75">
      <c r="C32" s="516" t="s">
        <v>780</v>
      </c>
      <c r="G32" s="492" t="s">
        <v>81</v>
      </c>
      <c r="H32" s="36" t="s">
        <v>11</v>
      </c>
    </row>
  </sheetData>
  <sheetProtection/>
  <mergeCells count="13">
    <mergeCell ref="C14:H14"/>
    <mergeCell ref="C18:H18"/>
    <mergeCell ref="H19:H23"/>
    <mergeCell ref="H10:H11"/>
    <mergeCell ref="G29:H29"/>
    <mergeCell ref="C13:H13"/>
    <mergeCell ref="G27:H27"/>
    <mergeCell ref="A3:H3"/>
    <mergeCell ref="A4:H4"/>
    <mergeCell ref="A6:H6"/>
    <mergeCell ref="B10:B11"/>
    <mergeCell ref="C10:C11"/>
    <mergeCell ref="D10:G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tabColor theme="3" tint="0.7999799847602844"/>
    <pageSetUpPr fitToPage="1"/>
  </sheetPr>
  <dimension ref="A2:M30"/>
  <sheetViews>
    <sheetView view="pageBreakPreview" zoomScaleSheetLayoutView="100" zoomScalePageLayoutView="0" workbookViewId="0" topLeftCell="C4">
      <selection activeCell="C23" sqref="C23"/>
    </sheetView>
  </sheetViews>
  <sheetFormatPr defaultColWidth="9.140625" defaultRowHeight="12.75"/>
  <cols>
    <col min="1" max="1" width="8.28125" style="0" customWidth="1"/>
    <col min="2" max="2" width="15.57421875" style="0" customWidth="1"/>
    <col min="3" max="3" width="14.7109375" style="0" customWidth="1"/>
    <col min="4" max="4" width="21.00390625" style="0" customWidth="1"/>
    <col min="5" max="5" width="21.140625" style="0" customWidth="1"/>
    <col min="6" max="6" width="20.7109375" style="0" customWidth="1"/>
    <col min="7" max="7" width="23.57421875" style="0" customWidth="1"/>
    <col min="8" max="8" width="17.421875" style="0" customWidth="1"/>
  </cols>
  <sheetData>
    <row r="1" ht="56.25" customHeight="1"/>
    <row r="2" spans="1:8" ht="18">
      <c r="A2" s="872" t="s">
        <v>0</v>
      </c>
      <c r="B2" s="872"/>
      <c r="C2" s="872"/>
      <c r="D2" s="872"/>
      <c r="E2" s="872"/>
      <c r="F2" s="872"/>
      <c r="H2" s="185" t="s">
        <v>634</v>
      </c>
    </row>
    <row r="3" spans="1:7" ht="21">
      <c r="A3" s="873" t="s">
        <v>781</v>
      </c>
      <c r="B3" s="873"/>
      <c r="C3" s="873"/>
      <c r="D3" s="873"/>
      <c r="E3" s="873"/>
      <c r="F3" s="873"/>
      <c r="G3" s="873"/>
    </row>
    <row r="4" spans="1:2" ht="15">
      <c r="A4" s="187"/>
      <c r="B4" s="187"/>
    </row>
    <row r="5" spans="1:7" ht="18" customHeight="1">
      <c r="A5" s="874" t="s">
        <v>635</v>
      </c>
      <c r="B5" s="874"/>
      <c r="C5" s="874"/>
      <c r="D5" s="874"/>
      <c r="E5" s="874"/>
      <c r="F5" s="874"/>
      <c r="G5" s="874"/>
    </row>
    <row r="6" spans="1:3" ht="12.75">
      <c r="A6" s="199" t="s">
        <v>755</v>
      </c>
      <c r="B6" s="199"/>
      <c r="C6" s="200"/>
    </row>
    <row r="7" spans="1:8" ht="15">
      <c r="A7" s="188"/>
      <c r="B7" s="188"/>
      <c r="F7" s="875" t="s">
        <v>796</v>
      </c>
      <c r="G7" s="875"/>
      <c r="H7" s="875"/>
    </row>
    <row r="8" spans="1:8" ht="59.25" customHeight="1">
      <c r="A8" s="189" t="s">
        <v>2</v>
      </c>
      <c r="B8" s="283" t="s">
        <v>3</v>
      </c>
      <c r="C8" s="288" t="s">
        <v>636</v>
      </c>
      <c r="D8" s="288" t="s">
        <v>637</v>
      </c>
      <c r="E8" s="288" t="s">
        <v>638</v>
      </c>
      <c r="F8" s="288" t="s">
        <v>639</v>
      </c>
      <c r="G8" s="318" t="s">
        <v>871</v>
      </c>
      <c r="H8" s="270" t="s">
        <v>713</v>
      </c>
    </row>
    <row r="9" spans="1:10" s="185" customFormat="1" ht="15">
      <c r="A9" s="191" t="s">
        <v>251</v>
      </c>
      <c r="B9" s="191" t="s">
        <v>252</v>
      </c>
      <c r="C9" s="191" t="s">
        <v>253</v>
      </c>
      <c r="D9" s="191" t="s">
        <v>254</v>
      </c>
      <c r="E9" s="191" t="s">
        <v>255</v>
      </c>
      <c r="F9" s="191" t="s">
        <v>256</v>
      </c>
      <c r="G9" s="319" t="s">
        <v>257</v>
      </c>
      <c r="H9" s="225">
        <v>8</v>
      </c>
      <c r="J9" s="185" t="s">
        <v>11</v>
      </c>
    </row>
    <row r="10" spans="1:8" s="659" customFormat="1" ht="15">
      <c r="A10" s="389">
        <v>1</v>
      </c>
      <c r="B10" s="261" t="s">
        <v>726</v>
      </c>
      <c r="C10" s="656">
        <f>'AT-3'!F10</f>
        <v>850</v>
      </c>
      <c r="D10" s="673">
        <v>145</v>
      </c>
      <c r="E10" s="673">
        <v>56</v>
      </c>
      <c r="F10" s="673">
        <v>30</v>
      </c>
      <c r="G10" s="674">
        <v>104</v>
      </c>
      <c r="H10" s="1038" t="s">
        <v>1009</v>
      </c>
    </row>
    <row r="11" spans="1:8" s="659" customFormat="1" ht="15">
      <c r="A11" s="389">
        <v>2</v>
      </c>
      <c r="B11" s="261" t="s">
        <v>727</v>
      </c>
      <c r="C11" s="656">
        <f>'AT-3'!F11</f>
        <v>1672</v>
      </c>
      <c r="D11" s="673">
        <v>97</v>
      </c>
      <c r="E11" s="673">
        <v>54</v>
      </c>
      <c r="F11" s="673">
        <v>0</v>
      </c>
      <c r="G11" s="674">
        <v>0</v>
      </c>
      <c r="H11" s="1038"/>
    </row>
    <row r="12" spans="1:8" s="659" customFormat="1" ht="15">
      <c r="A12" s="389">
        <v>3</v>
      </c>
      <c r="B12" s="261" t="s">
        <v>728</v>
      </c>
      <c r="C12" s="656">
        <f>'AT-3'!F12</f>
        <v>756</v>
      </c>
      <c r="D12" s="673">
        <v>489</v>
      </c>
      <c r="E12" s="673">
        <v>212</v>
      </c>
      <c r="F12" s="673">
        <v>131</v>
      </c>
      <c r="G12" s="674">
        <v>121</v>
      </c>
      <c r="H12" s="1038"/>
    </row>
    <row r="13" spans="1:8" s="659" customFormat="1" ht="15">
      <c r="A13" s="389">
        <v>4</v>
      </c>
      <c r="B13" s="261" t="s">
        <v>729</v>
      </c>
      <c r="C13" s="656">
        <f>'AT-3'!F13</f>
        <v>2529</v>
      </c>
      <c r="D13" s="673">
        <v>1086</v>
      </c>
      <c r="E13" s="673">
        <v>772</v>
      </c>
      <c r="F13" s="673">
        <v>158</v>
      </c>
      <c r="G13" s="674">
        <v>572</v>
      </c>
      <c r="H13" s="1038"/>
    </row>
    <row r="14" spans="1:8" s="659" customFormat="1" ht="15">
      <c r="A14" s="389">
        <v>5</v>
      </c>
      <c r="B14" s="261" t="s">
        <v>730</v>
      </c>
      <c r="C14" s="656">
        <f>'AT-3'!F14</f>
        <v>267</v>
      </c>
      <c r="D14" s="673">
        <v>136</v>
      </c>
      <c r="E14" s="673">
        <v>87</v>
      </c>
      <c r="F14" s="673">
        <v>10</v>
      </c>
      <c r="G14" s="674">
        <v>39</v>
      </c>
      <c r="H14" s="1038"/>
    </row>
    <row r="15" spans="1:8" s="659" customFormat="1" ht="15">
      <c r="A15" s="389">
        <v>6</v>
      </c>
      <c r="B15" s="261" t="s">
        <v>731</v>
      </c>
      <c r="C15" s="656">
        <f>'AT-3'!F15</f>
        <v>1043</v>
      </c>
      <c r="D15" s="673">
        <v>124</v>
      </c>
      <c r="E15" s="673">
        <v>77</v>
      </c>
      <c r="F15" s="673">
        <v>17</v>
      </c>
      <c r="G15" s="674">
        <v>32</v>
      </c>
      <c r="H15" s="1038"/>
    </row>
    <row r="16" spans="1:8" s="659" customFormat="1" ht="15">
      <c r="A16" s="389">
        <v>7</v>
      </c>
      <c r="B16" s="261" t="s">
        <v>732</v>
      </c>
      <c r="C16" s="656">
        <f>'AT-3'!F16</f>
        <v>254</v>
      </c>
      <c r="D16" s="675">
        <v>8</v>
      </c>
      <c r="E16" s="675">
        <v>0</v>
      </c>
      <c r="F16" s="675">
        <v>0</v>
      </c>
      <c r="G16" s="675">
        <v>0</v>
      </c>
      <c r="H16" s="1038"/>
    </row>
    <row r="17" spans="1:8" s="659" customFormat="1" ht="15">
      <c r="A17" s="389">
        <v>8</v>
      </c>
      <c r="B17" s="261" t="s">
        <v>733</v>
      </c>
      <c r="C17" s="656">
        <f>'AT-3'!F17</f>
        <v>2464</v>
      </c>
      <c r="D17" s="673">
        <v>619</v>
      </c>
      <c r="E17" s="673">
        <v>344</v>
      </c>
      <c r="F17" s="673">
        <v>180</v>
      </c>
      <c r="G17" s="673">
        <v>68</v>
      </c>
      <c r="H17" s="1038"/>
    </row>
    <row r="18" spans="1:8" s="271" customFormat="1" ht="15">
      <c r="A18" s="389">
        <v>9</v>
      </c>
      <c r="B18" s="261" t="s">
        <v>734</v>
      </c>
      <c r="C18" s="656">
        <f>'AT-3'!F18</f>
        <v>2327</v>
      </c>
      <c r="D18" s="423">
        <v>699</v>
      </c>
      <c r="E18" s="423">
        <v>178</v>
      </c>
      <c r="F18" s="423">
        <v>143</v>
      </c>
      <c r="G18" s="676">
        <v>370</v>
      </c>
      <c r="H18" s="1038"/>
    </row>
    <row r="19" spans="1:8" s="271" customFormat="1" ht="15">
      <c r="A19" s="389">
        <v>10</v>
      </c>
      <c r="B19" s="261" t="s">
        <v>735</v>
      </c>
      <c r="C19" s="656">
        <f>'AT-3'!F19</f>
        <v>1471</v>
      </c>
      <c r="D19" s="423">
        <f>E19+F19+G19</f>
        <v>171</v>
      </c>
      <c r="E19" s="423">
        <v>161</v>
      </c>
      <c r="F19" s="423">
        <v>5</v>
      </c>
      <c r="G19" s="677">
        <v>5</v>
      </c>
      <c r="H19" s="1038"/>
    </row>
    <row r="20" spans="1:8" s="271" customFormat="1" ht="15">
      <c r="A20" s="389">
        <v>11</v>
      </c>
      <c r="B20" s="261" t="s">
        <v>736</v>
      </c>
      <c r="C20" s="656">
        <f>'AT-3'!F20</f>
        <v>1102</v>
      </c>
      <c r="D20" s="423">
        <v>405</v>
      </c>
      <c r="E20" s="423">
        <v>316</v>
      </c>
      <c r="F20" s="423">
        <v>179</v>
      </c>
      <c r="G20" s="676">
        <v>74</v>
      </c>
      <c r="H20" s="1038"/>
    </row>
    <row r="21" spans="1:8" s="271" customFormat="1" ht="15">
      <c r="A21" s="389">
        <v>12</v>
      </c>
      <c r="B21" s="261" t="s">
        <v>737</v>
      </c>
      <c r="C21" s="656">
        <f>'AT-3'!F21</f>
        <v>778</v>
      </c>
      <c r="D21" s="423">
        <v>409</v>
      </c>
      <c r="E21" s="423">
        <v>157</v>
      </c>
      <c r="F21" s="423">
        <v>34</v>
      </c>
      <c r="G21" s="676">
        <v>56</v>
      </c>
      <c r="H21" s="1038"/>
    </row>
    <row r="22" spans="1:8" ht="12.75">
      <c r="A22" s="29"/>
      <c r="B22" s="29" t="s">
        <v>17</v>
      </c>
      <c r="C22" s="403">
        <f aca="true" t="shared" si="0" ref="C22:H22">SUM(C10:C21)</f>
        <v>15513</v>
      </c>
      <c r="D22" s="403">
        <f t="shared" si="0"/>
        <v>4388</v>
      </c>
      <c r="E22" s="403">
        <f t="shared" si="0"/>
        <v>2414</v>
      </c>
      <c r="F22" s="403">
        <f t="shared" si="0"/>
        <v>887</v>
      </c>
      <c r="G22" s="425">
        <f t="shared" si="0"/>
        <v>1441</v>
      </c>
      <c r="H22" s="403">
        <f t="shared" si="0"/>
        <v>0</v>
      </c>
    </row>
    <row r="23" spans="1:7" ht="12.75">
      <c r="A23" s="193"/>
      <c r="D23" s="1268">
        <f>D22/C22</f>
        <v>0.28285953716237994</v>
      </c>
      <c r="E23" s="1268">
        <f>E22/C22</f>
        <v>0.15561142267775413</v>
      </c>
      <c r="F23" s="1268">
        <f>F22/C22</f>
        <v>0.05717785083478373</v>
      </c>
      <c r="G23" s="1268">
        <f>G22/C22</f>
        <v>0.09288983433249533</v>
      </c>
    </row>
    <row r="24" spans="1:8" ht="15.75">
      <c r="A24" s="193"/>
      <c r="G24" s="732" t="s">
        <v>777</v>
      </c>
      <c r="H24" s="732"/>
    </row>
    <row r="25" spans="1:8" ht="15.75">
      <c r="A25" s="569" t="s">
        <v>12</v>
      </c>
      <c r="B25" s="538"/>
      <c r="C25" s="538"/>
      <c r="D25" s="538"/>
      <c r="G25" s="538"/>
      <c r="H25" s="538"/>
    </row>
    <row r="26" spans="1:9" ht="15" customHeight="1">
      <c r="A26" s="569"/>
      <c r="B26" s="569"/>
      <c r="C26" s="569"/>
      <c r="D26" s="569"/>
      <c r="E26" s="289"/>
      <c r="F26" s="365"/>
      <c r="G26" s="732"/>
      <c r="H26" s="732"/>
      <c r="I26" s="290"/>
    </row>
    <row r="27" spans="1:9" ht="15" customHeight="1">
      <c r="A27" s="569"/>
      <c r="B27" s="569"/>
      <c r="C27" s="514" t="s">
        <v>778</v>
      </c>
      <c r="D27" s="569"/>
      <c r="E27" s="289"/>
      <c r="F27" s="365"/>
      <c r="G27" s="540" t="s">
        <v>1019</v>
      </c>
      <c r="H27" s="338"/>
      <c r="I27" s="290"/>
    </row>
    <row r="28" spans="1:9" ht="15" customHeight="1">
      <c r="A28" s="569"/>
      <c r="B28" s="569"/>
      <c r="C28" s="515" t="s">
        <v>779</v>
      </c>
      <c r="D28" s="569"/>
      <c r="E28" s="289"/>
      <c r="F28" s="209"/>
      <c r="G28" s="540" t="s">
        <v>756</v>
      </c>
      <c r="H28" s="338"/>
      <c r="I28" s="209"/>
    </row>
    <row r="29" spans="3:9" ht="15.75">
      <c r="C29" s="516" t="s">
        <v>780</v>
      </c>
      <c r="D29" s="289"/>
      <c r="E29" s="289"/>
      <c r="F29" s="291"/>
      <c r="G29" s="492" t="s">
        <v>81</v>
      </c>
      <c r="H29" s="36" t="s">
        <v>11</v>
      </c>
      <c r="I29" s="289"/>
    </row>
    <row r="30" spans="1:13" ht="12.75">
      <c r="A30" s="289"/>
      <c r="B30" s="289"/>
      <c r="C30" s="289"/>
      <c r="D30" s="289"/>
      <c r="E30" s="289"/>
      <c r="F30" s="289"/>
      <c r="G30" s="289"/>
      <c r="H30" s="289"/>
      <c r="I30" s="289"/>
      <c r="J30" s="289"/>
      <c r="K30" s="289"/>
      <c r="L30" s="289"/>
      <c r="M30" s="289"/>
    </row>
  </sheetData>
  <sheetProtection/>
  <mergeCells count="7">
    <mergeCell ref="A2:F2"/>
    <mergeCell ref="A3:G3"/>
    <mergeCell ref="A5:G5"/>
    <mergeCell ref="F7:H7"/>
    <mergeCell ref="G26:H26"/>
    <mergeCell ref="H10:H21"/>
    <mergeCell ref="G24:H2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3" r:id="rId1"/>
</worksheet>
</file>

<file path=xl/worksheets/sheet35.xml><?xml version="1.0" encoding="utf-8"?>
<worksheet xmlns="http://schemas.openxmlformats.org/spreadsheetml/2006/main" xmlns:r="http://schemas.openxmlformats.org/officeDocument/2006/relationships">
  <sheetPr>
    <tabColor theme="3" tint="0.7999799847602844"/>
    <pageSetUpPr fitToPage="1"/>
  </sheetPr>
  <dimension ref="A2:M30"/>
  <sheetViews>
    <sheetView view="pageBreakPreview" zoomScaleSheetLayoutView="100" zoomScalePageLayoutView="0" workbookViewId="0" topLeftCell="A4">
      <selection activeCell="E22" sqref="E22"/>
    </sheetView>
  </sheetViews>
  <sheetFormatPr defaultColWidth="9.140625" defaultRowHeight="12.75"/>
  <cols>
    <col min="1" max="1" width="8.28125" style="0" customWidth="1"/>
    <col min="2" max="2" width="15.57421875" style="0" customWidth="1"/>
    <col min="3" max="3" width="14.7109375" style="0" customWidth="1"/>
    <col min="4" max="4" width="21.00390625" style="0" customWidth="1"/>
    <col min="5" max="5" width="15.7109375" style="0" customWidth="1"/>
    <col min="6" max="6" width="16.28125" style="0" customWidth="1"/>
    <col min="7" max="7" width="22.00390625" style="0" customWidth="1"/>
    <col min="8" max="8" width="17.421875" style="0" customWidth="1"/>
  </cols>
  <sheetData>
    <row r="1" ht="44.25" customHeight="1"/>
    <row r="2" spans="1:8" ht="18">
      <c r="A2" s="872" t="s">
        <v>0</v>
      </c>
      <c r="B2" s="872"/>
      <c r="C2" s="872"/>
      <c r="D2" s="872"/>
      <c r="E2" s="872"/>
      <c r="F2" s="872"/>
      <c r="H2" s="185" t="s">
        <v>714</v>
      </c>
    </row>
    <row r="3" spans="1:7" ht="21">
      <c r="A3" s="873" t="s">
        <v>781</v>
      </c>
      <c r="B3" s="873"/>
      <c r="C3" s="873"/>
      <c r="D3" s="873"/>
      <c r="E3" s="873"/>
      <c r="F3" s="873"/>
      <c r="G3" s="873"/>
    </row>
    <row r="4" spans="1:2" ht="15">
      <c r="A4" s="187"/>
      <c r="B4" s="187"/>
    </row>
    <row r="5" spans="1:7" ht="18" customHeight="1">
      <c r="A5" s="874" t="s">
        <v>715</v>
      </c>
      <c r="B5" s="874"/>
      <c r="C5" s="874"/>
      <c r="D5" s="874"/>
      <c r="E5" s="874"/>
      <c r="F5" s="874"/>
      <c r="G5" s="874"/>
    </row>
    <row r="6" spans="1:3" ht="12.75">
      <c r="A6" s="199" t="s">
        <v>755</v>
      </c>
      <c r="B6" s="199"/>
      <c r="C6" s="200"/>
    </row>
    <row r="7" spans="1:8" ht="15">
      <c r="A7" s="188"/>
      <c r="B7" s="188"/>
      <c r="F7" s="875" t="s">
        <v>796</v>
      </c>
      <c r="G7" s="875"/>
      <c r="H7" s="875"/>
    </row>
    <row r="8" spans="1:8" ht="59.25" customHeight="1">
      <c r="A8" s="283" t="s">
        <v>2</v>
      </c>
      <c r="B8" s="283" t="s">
        <v>3</v>
      </c>
      <c r="C8" s="288" t="s">
        <v>1012</v>
      </c>
      <c r="D8" s="288" t="s">
        <v>1011</v>
      </c>
      <c r="E8" s="288" t="s">
        <v>716</v>
      </c>
      <c r="F8" s="288" t="s">
        <v>717</v>
      </c>
      <c r="G8" s="318" t="s">
        <v>718</v>
      </c>
      <c r="H8" s="270" t="s">
        <v>719</v>
      </c>
    </row>
    <row r="9" spans="1:8" s="185" customFormat="1" ht="15">
      <c r="A9" s="191" t="s">
        <v>251</v>
      </c>
      <c r="B9" s="191" t="s">
        <v>252</v>
      </c>
      <c r="C9" s="191" t="s">
        <v>253</v>
      </c>
      <c r="D9" s="191" t="s">
        <v>254</v>
      </c>
      <c r="E9" s="191" t="s">
        <v>255</v>
      </c>
      <c r="F9" s="191" t="s">
        <v>256</v>
      </c>
      <c r="G9" s="319" t="s">
        <v>257</v>
      </c>
      <c r="H9" s="225">
        <v>8</v>
      </c>
    </row>
    <row r="10" spans="1:8" s="185" customFormat="1" ht="15">
      <c r="A10" s="8">
        <v>1</v>
      </c>
      <c r="B10" s="19" t="s">
        <v>726</v>
      </c>
      <c r="C10" s="461">
        <f>'AT-8_Hon_CCH_Pry'!D15+'AT-8A_Hon_CCH_UPry'!D14</f>
        <v>1279</v>
      </c>
      <c r="D10" s="191">
        <v>4</v>
      </c>
      <c r="E10" s="191">
        <f>D10</f>
        <v>4</v>
      </c>
      <c r="F10" s="1039" t="s">
        <v>872</v>
      </c>
      <c r="G10" s="1039" t="s">
        <v>873</v>
      </c>
      <c r="H10" s="1042" t="s">
        <v>1010</v>
      </c>
    </row>
    <row r="11" spans="1:8" s="185" customFormat="1" ht="15">
      <c r="A11" s="8">
        <v>2</v>
      </c>
      <c r="B11" s="19" t="s">
        <v>727</v>
      </c>
      <c r="C11" s="461">
        <f>'AT-8_Hon_CCH_Pry'!D16+'AT-8A_Hon_CCH_UPry'!D15</f>
        <v>2667</v>
      </c>
      <c r="D11" s="191">
        <v>2</v>
      </c>
      <c r="E11" s="191">
        <f aca="true" t="shared" si="0" ref="E11:E21">D11</f>
        <v>2</v>
      </c>
      <c r="F11" s="1040"/>
      <c r="G11" s="1040"/>
      <c r="H11" s="1043"/>
    </row>
    <row r="12" spans="1:8" s="185" customFormat="1" ht="15">
      <c r="A12" s="8">
        <v>3</v>
      </c>
      <c r="B12" s="19" t="s">
        <v>728</v>
      </c>
      <c r="C12" s="461">
        <f>'AT-8_Hon_CCH_Pry'!D17+'AT-8A_Hon_CCH_UPry'!D16</f>
        <v>1123</v>
      </c>
      <c r="D12" s="191">
        <v>5</v>
      </c>
      <c r="E12" s="191">
        <f t="shared" si="0"/>
        <v>5</v>
      </c>
      <c r="F12" s="1040"/>
      <c r="G12" s="1040"/>
      <c r="H12" s="1043"/>
    </row>
    <row r="13" spans="1:8" s="185" customFormat="1" ht="15">
      <c r="A13" s="8">
        <v>4</v>
      </c>
      <c r="B13" s="19" t="s">
        <v>729</v>
      </c>
      <c r="C13" s="461">
        <f>'AT-8_Hon_CCH_Pry'!D18+'AT-8A_Hon_CCH_UPry'!D17</f>
        <v>3114</v>
      </c>
      <c r="D13" s="191">
        <v>2</v>
      </c>
      <c r="E13" s="191">
        <f t="shared" si="0"/>
        <v>2</v>
      </c>
      <c r="F13" s="1040"/>
      <c r="G13" s="1040"/>
      <c r="H13" s="1043"/>
    </row>
    <row r="14" spans="1:8" s="185" customFormat="1" ht="15">
      <c r="A14" s="8">
        <v>5</v>
      </c>
      <c r="B14" s="19" t="s">
        <v>730</v>
      </c>
      <c r="C14" s="461">
        <f>'AT-8_Hon_CCH_Pry'!D19+'AT-8A_Hon_CCH_UPry'!D18</f>
        <v>321</v>
      </c>
      <c r="D14" s="448">
        <v>0</v>
      </c>
      <c r="E14" s="191">
        <f t="shared" si="0"/>
        <v>0</v>
      </c>
      <c r="F14" s="1040"/>
      <c r="G14" s="1040"/>
      <c r="H14" s="1043"/>
    </row>
    <row r="15" spans="1:8" s="185" customFormat="1" ht="15">
      <c r="A15" s="8">
        <v>6</v>
      </c>
      <c r="B15" s="19" t="s">
        <v>731</v>
      </c>
      <c r="C15" s="461">
        <f>'AT-8_Hon_CCH_Pry'!D20+'AT-8A_Hon_CCH_UPry'!D19</f>
        <v>1613</v>
      </c>
      <c r="D15" s="449">
        <v>5</v>
      </c>
      <c r="E15" s="191">
        <f t="shared" si="0"/>
        <v>5</v>
      </c>
      <c r="F15" s="1040"/>
      <c r="G15" s="1040"/>
      <c r="H15" s="1043"/>
    </row>
    <row r="16" spans="1:8" s="185" customFormat="1" ht="15">
      <c r="A16" s="8">
        <v>7</v>
      </c>
      <c r="B16" s="19" t="s">
        <v>732</v>
      </c>
      <c r="C16" s="461">
        <f>'AT-8_Hon_CCH_Pry'!D21+'AT-8A_Hon_CCH_UPry'!D20</f>
        <v>236</v>
      </c>
      <c r="D16" s="449">
        <v>0</v>
      </c>
      <c r="E16" s="191">
        <f t="shared" si="0"/>
        <v>0</v>
      </c>
      <c r="F16" s="1040"/>
      <c r="G16" s="1040"/>
      <c r="H16" s="1043"/>
    </row>
    <row r="17" spans="1:8" s="185" customFormat="1" ht="15">
      <c r="A17" s="8">
        <v>8</v>
      </c>
      <c r="B17" s="19" t="s">
        <v>733</v>
      </c>
      <c r="C17" s="461">
        <f>'AT-8_Hon_CCH_Pry'!D22+'AT-8A_Hon_CCH_UPry'!D21</f>
        <v>3052</v>
      </c>
      <c r="D17" s="449">
        <v>4</v>
      </c>
      <c r="E17" s="191">
        <f t="shared" si="0"/>
        <v>4</v>
      </c>
      <c r="F17" s="1040"/>
      <c r="G17" s="1040"/>
      <c r="H17" s="1043"/>
    </row>
    <row r="18" spans="1:8" ht="15">
      <c r="A18" s="8">
        <v>9</v>
      </c>
      <c r="B18" s="19" t="s">
        <v>734</v>
      </c>
      <c r="C18" s="461">
        <f>'AT-8_Hon_CCH_Pry'!D23+'AT-8A_Hon_CCH_UPry'!D22</f>
        <v>2924</v>
      </c>
      <c r="D18" s="389">
        <v>0</v>
      </c>
      <c r="E18" s="191">
        <f t="shared" si="0"/>
        <v>0</v>
      </c>
      <c r="F18" s="1040"/>
      <c r="G18" s="1040"/>
      <c r="H18" s="1043"/>
    </row>
    <row r="19" spans="1:8" ht="15">
      <c r="A19" s="8">
        <v>10</v>
      </c>
      <c r="B19" s="19" t="s">
        <v>735</v>
      </c>
      <c r="C19" s="461">
        <f>'AT-8_Hon_CCH_Pry'!D24+'AT-8A_Hon_CCH_UPry'!D23</f>
        <v>2027</v>
      </c>
      <c r="D19" s="389">
        <v>3</v>
      </c>
      <c r="E19" s="191">
        <f t="shared" si="0"/>
        <v>3</v>
      </c>
      <c r="F19" s="1040"/>
      <c r="G19" s="1040"/>
      <c r="H19" s="1043"/>
    </row>
    <row r="20" spans="1:8" ht="15">
      <c r="A20" s="8">
        <v>11</v>
      </c>
      <c r="B20" s="19" t="s">
        <v>736</v>
      </c>
      <c r="C20" s="461">
        <f>'AT-8_Hon_CCH_Pry'!D25+'AT-8A_Hon_CCH_UPry'!D24</f>
        <v>1812</v>
      </c>
      <c r="D20" s="389">
        <v>4</v>
      </c>
      <c r="E20" s="191">
        <f t="shared" si="0"/>
        <v>4</v>
      </c>
      <c r="F20" s="1040"/>
      <c r="G20" s="1040"/>
      <c r="H20" s="1043"/>
    </row>
    <row r="21" spans="1:8" ht="15">
      <c r="A21" s="8">
        <v>12</v>
      </c>
      <c r="B21" s="19" t="s">
        <v>737</v>
      </c>
      <c r="C21" s="461">
        <f>'AT-8_Hon_CCH_Pry'!D26+'AT-8A_Hon_CCH_UPry'!D25</f>
        <v>1364</v>
      </c>
      <c r="D21" s="389">
        <v>4</v>
      </c>
      <c r="E21" s="191">
        <f t="shared" si="0"/>
        <v>4</v>
      </c>
      <c r="F21" s="1041"/>
      <c r="G21" s="1041"/>
      <c r="H21" s="1044"/>
    </row>
    <row r="22" spans="1:8" s="15" customFormat="1" ht="12.75">
      <c r="A22" s="29"/>
      <c r="B22" s="29" t="s">
        <v>17</v>
      </c>
      <c r="C22" s="453">
        <f>SUM(C10:C21)</f>
        <v>21532</v>
      </c>
      <c r="D22" s="442">
        <f>SUM(D10:D21)</f>
        <v>33</v>
      </c>
      <c r="E22" s="442">
        <f>SUM(E10:E21)</f>
        <v>33</v>
      </c>
      <c r="F22" s="321"/>
      <c r="G22" s="404"/>
      <c r="H22" s="29"/>
    </row>
    <row r="23" ht="12.75">
      <c r="A23" s="193"/>
    </row>
    <row r="24" spans="1:8" ht="15.75">
      <c r="A24" s="538"/>
      <c r="B24" s="538"/>
      <c r="C24" s="538"/>
      <c r="D24" s="538"/>
      <c r="E24" s="538"/>
      <c r="F24" s="538"/>
      <c r="G24" s="732" t="s">
        <v>777</v>
      </c>
      <c r="H24" s="732"/>
    </row>
    <row r="25" spans="1:8" ht="15">
      <c r="A25" s="538"/>
      <c r="B25" s="538"/>
      <c r="C25" s="538"/>
      <c r="D25" s="538"/>
      <c r="E25" s="538"/>
      <c r="F25" s="538"/>
      <c r="G25" s="538"/>
      <c r="H25" s="538"/>
    </row>
    <row r="26" spans="1:9" ht="15" customHeight="1">
      <c r="A26" s="569" t="s">
        <v>12</v>
      </c>
      <c r="B26" s="569"/>
      <c r="C26" s="569"/>
      <c r="D26" s="569"/>
      <c r="E26" s="569"/>
      <c r="F26" s="608"/>
      <c r="G26" s="732"/>
      <c r="H26" s="732"/>
      <c r="I26" s="290"/>
    </row>
    <row r="27" spans="1:9" ht="15" customHeight="1">
      <c r="A27" s="569"/>
      <c r="B27" s="569"/>
      <c r="C27" s="514" t="s">
        <v>778</v>
      </c>
      <c r="D27" s="569"/>
      <c r="E27" s="569"/>
      <c r="F27" s="608"/>
      <c r="G27" s="540" t="s">
        <v>1019</v>
      </c>
      <c r="H27" s="338"/>
      <c r="I27" s="290"/>
    </row>
    <row r="28" spans="1:9" ht="15" customHeight="1">
      <c r="A28" s="569"/>
      <c r="B28" s="569"/>
      <c r="C28" s="515" t="s">
        <v>779</v>
      </c>
      <c r="D28" s="569"/>
      <c r="E28" s="569"/>
      <c r="F28" s="609"/>
      <c r="G28" s="540" t="s">
        <v>756</v>
      </c>
      <c r="H28" s="338"/>
      <c r="I28" s="209"/>
    </row>
    <row r="29" spans="1:9" ht="15.75">
      <c r="A29" s="538"/>
      <c r="B29" s="538"/>
      <c r="C29" s="516" t="s">
        <v>780</v>
      </c>
      <c r="D29" s="569"/>
      <c r="E29" s="569"/>
      <c r="F29" s="610"/>
      <c r="G29" s="492" t="s">
        <v>81</v>
      </c>
      <c r="H29" s="36" t="s">
        <v>11</v>
      </c>
      <c r="I29" s="289"/>
    </row>
    <row r="30" spans="1:13" ht="12.75">
      <c r="A30" s="289"/>
      <c r="B30" s="289"/>
      <c r="C30" s="289"/>
      <c r="D30" s="289"/>
      <c r="E30" s="289"/>
      <c r="F30" s="289"/>
      <c r="G30" s="289"/>
      <c r="H30" s="289"/>
      <c r="I30" s="289"/>
      <c r="J30" s="289"/>
      <c r="K30" s="289"/>
      <c r="L30" s="289"/>
      <c r="M30" s="289"/>
    </row>
  </sheetData>
  <sheetProtection/>
  <mergeCells count="9">
    <mergeCell ref="A2:F2"/>
    <mergeCell ref="A3:G3"/>
    <mergeCell ref="A5:G5"/>
    <mergeCell ref="F7:H7"/>
    <mergeCell ref="G26:H26"/>
    <mergeCell ref="G24:H24"/>
    <mergeCell ref="F10:F21"/>
    <mergeCell ref="H10:H21"/>
    <mergeCell ref="G10:G2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tabColor theme="3" tint="0.7999799847602844"/>
    <pageSetUpPr fitToPage="1"/>
  </sheetPr>
  <dimension ref="A2:S36"/>
  <sheetViews>
    <sheetView view="pageBreakPreview" zoomScale="90" zoomScaleSheetLayoutView="90" zoomScalePageLayoutView="0" workbookViewId="0" topLeftCell="D10">
      <selection activeCell="D30" sqref="D30"/>
    </sheetView>
  </sheetViews>
  <sheetFormatPr defaultColWidth="9.140625" defaultRowHeight="12.75"/>
  <cols>
    <col min="1" max="1" width="10.28125" style="0" customWidth="1"/>
    <col min="2" max="2" width="12.00390625" style="0" customWidth="1"/>
    <col min="3" max="3" width="16.28125" style="0" customWidth="1"/>
    <col min="4" max="4" width="15.8515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21.8515625" style="0" customWidth="1"/>
  </cols>
  <sheetData>
    <row r="1" ht="47.25" customHeight="1"/>
    <row r="2" spans="4:10" ht="15">
      <c r="D2" s="761"/>
      <c r="E2" s="761"/>
      <c r="H2" s="39"/>
      <c r="I2" s="884" t="s">
        <v>65</v>
      </c>
      <c r="J2" s="884"/>
    </row>
    <row r="3" spans="1:10" ht="15">
      <c r="A3" s="885" t="s">
        <v>0</v>
      </c>
      <c r="B3" s="885"/>
      <c r="C3" s="885"/>
      <c r="D3" s="885"/>
      <c r="E3" s="885"/>
      <c r="F3" s="885"/>
      <c r="G3" s="885"/>
      <c r="H3" s="885"/>
      <c r="I3" s="885"/>
      <c r="J3" s="885"/>
    </row>
    <row r="4" spans="1:10" ht="20.25">
      <c r="A4" s="796" t="s">
        <v>781</v>
      </c>
      <c r="B4" s="796"/>
      <c r="C4" s="796"/>
      <c r="D4" s="796"/>
      <c r="E4" s="796"/>
      <c r="F4" s="796"/>
      <c r="G4" s="796"/>
      <c r="H4" s="796"/>
      <c r="I4" s="796"/>
      <c r="J4" s="796"/>
    </row>
    <row r="5" ht="10.5" customHeight="1"/>
    <row r="6" spans="1:11" s="16" customFormat="1" ht="24.75" customHeight="1">
      <c r="A6" s="1045" t="s">
        <v>425</v>
      </c>
      <c r="B6" s="1045"/>
      <c r="C6" s="1045"/>
      <c r="D6" s="1045"/>
      <c r="E6" s="1045"/>
      <c r="F6" s="1045"/>
      <c r="G6" s="1045"/>
      <c r="H6" s="1045"/>
      <c r="I6" s="1045"/>
      <c r="J6" s="1045"/>
      <c r="K6" s="1045"/>
    </row>
    <row r="7" spans="1:10" s="16" customFormat="1" ht="15.75" customHeight="1">
      <c r="A7" s="42"/>
      <c r="B7" s="42"/>
      <c r="C7" s="42"/>
      <c r="D7" s="42"/>
      <c r="E7" s="42"/>
      <c r="F7" s="42"/>
      <c r="G7" s="42"/>
      <c r="H7" s="42"/>
      <c r="I7" s="42"/>
      <c r="J7" s="42"/>
    </row>
    <row r="8" spans="1:11" s="45" customFormat="1" ht="15">
      <c r="A8" s="611" t="s">
        <v>755</v>
      </c>
      <c r="B8" s="611"/>
      <c r="C8" s="612"/>
      <c r="E8" s="1046"/>
      <c r="F8" s="1046"/>
      <c r="G8" s="1046"/>
      <c r="H8" s="1046"/>
      <c r="I8" s="1046" t="s">
        <v>851</v>
      </c>
      <c r="J8" s="1046"/>
      <c r="K8" s="1046"/>
    </row>
    <row r="9" spans="3:10" s="14" customFormat="1" ht="15.75" hidden="1">
      <c r="C9" s="885" t="s">
        <v>14</v>
      </c>
      <c r="D9" s="885"/>
      <c r="E9" s="885"/>
      <c r="F9" s="885"/>
      <c r="G9" s="885"/>
      <c r="H9" s="885"/>
      <c r="I9" s="885"/>
      <c r="J9" s="885"/>
    </row>
    <row r="10" spans="1:19" ht="44.25" customHeight="1">
      <c r="A10" s="879" t="s">
        <v>22</v>
      </c>
      <c r="B10" s="879" t="s">
        <v>56</v>
      </c>
      <c r="C10" s="931" t="s">
        <v>451</v>
      </c>
      <c r="D10" s="970"/>
      <c r="E10" s="931" t="s">
        <v>36</v>
      </c>
      <c r="F10" s="970"/>
      <c r="G10" s="931" t="s">
        <v>37</v>
      </c>
      <c r="H10" s="970"/>
      <c r="I10" s="817" t="s">
        <v>104</v>
      </c>
      <c r="J10" s="817"/>
      <c r="K10" s="879" t="s">
        <v>503</v>
      </c>
      <c r="R10" s="9"/>
      <c r="S10" s="13"/>
    </row>
    <row r="11" spans="1:11" s="15" customFormat="1" ht="42" customHeight="1">
      <c r="A11" s="880"/>
      <c r="B11" s="880"/>
      <c r="C11" s="5" t="s">
        <v>38</v>
      </c>
      <c r="D11" s="5" t="s">
        <v>884</v>
      </c>
      <c r="E11" s="5" t="s">
        <v>38</v>
      </c>
      <c r="F11" s="5" t="s">
        <v>885</v>
      </c>
      <c r="G11" s="5" t="s">
        <v>38</v>
      </c>
      <c r="H11" s="5" t="s">
        <v>886</v>
      </c>
      <c r="I11" s="5" t="s">
        <v>133</v>
      </c>
      <c r="J11" s="5" t="s">
        <v>887</v>
      </c>
      <c r="K11" s="880"/>
    </row>
    <row r="12" spans="1:11" ht="12.75">
      <c r="A12" s="140">
        <v>1</v>
      </c>
      <c r="B12" s="140">
        <v>2</v>
      </c>
      <c r="C12" s="140">
        <v>3</v>
      </c>
      <c r="D12" s="140">
        <v>4</v>
      </c>
      <c r="E12" s="140">
        <v>5</v>
      </c>
      <c r="F12" s="140">
        <v>6</v>
      </c>
      <c r="G12" s="140">
        <v>7</v>
      </c>
      <c r="H12" s="140">
        <v>8</v>
      </c>
      <c r="I12" s="140">
        <v>9</v>
      </c>
      <c r="J12" s="140">
        <v>10</v>
      </c>
      <c r="K12" s="3">
        <v>11</v>
      </c>
    </row>
    <row r="13" spans="1:11" ht="15.75" customHeight="1">
      <c r="A13" s="8">
        <v>1</v>
      </c>
      <c r="B13" s="18" t="s">
        <v>364</v>
      </c>
      <c r="C13" s="9">
        <v>3433</v>
      </c>
      <c r="D13" s="327">
        <v>2059.7999999999997</v>
      </c>
      <c r="E13" s="9">
        <f>3430</f>
        <v>3430</v>
      </c>
      <c r="F13" s="327">
        <f>E13*0.6</f>
        <v>2058</v>
      </c>
      <c r="G13" s="9">
        <v>3</v>
      </c>
      <c r="H13" s="327">
        <f>G13*0.6</f>
        <v>1.7999999999999998</v>
      </c>
      <c r="I13" s="9">
        <f>C13-E13-G13</f>
        <v>0</v>
      </c>
      <c r="J13" s="327">
        <f>I13*0.6</f>
        <v>0</v>
      </c>
      <c r="K13" s="9">
        <v>88</v>
      </c>
    </row>
    <row r="14" spans="1:11" ht="15.75" customHeight="1">
      <c r="A14" s="8">
        <v>2</v>
      </c>
      <c r="B14" s="18" t="s">
        <v>365</v>
      </c>
      <c r="C14" s="9">
        <v>47</v>
      </c>
      <c r="D14" s="327">
        <v>28.2</v>
      </c>
      <c r="E14" s="9">
        <v>47</v>
      </c>
      <c r="F14" s="327">
        <f aca="true" t="shared" si="0" ref="F14:H26">E14*0.6</f>
        <v>28.2</v>
      </c>
      <c r="G14" s="9">
        <v>0</v>
      </c>
      <c r="H14" s="327">
        <f t="shared" si="0"/>
        <v>0</v>
      </c>
      <c r="I14" s="9">
        <f aca="true" t="shared" si="1" ref="I14:I26">C14-E14-G14</f>
        <v>0</v>
      </c>
      <c r="J14" s="327">
        <f>I14*0.6</f>
        <v>0</v>
      </c>
      <c r="K14" s="9">
        <v>0</v>
      </c>
    </row>
    <row r="15" spans="1:11" ht="15.75" customHeight="1">
      <c r="A15" s="8">
        <v>3</v>
      </c>
      <c r="B15" s="18" t="s">
        <v>366</v>
      </c>
      <c r="C15" s="9">
        <v>11298</v>
      </c>
      <c r="D15" s="327">
        <v>6778.8</v>
      </c>
      <c r="E15" s="9">
        <v>11200</v>
      </c>
      <c r="F15" s="327">
        <f t="shared" si="0"/>
        <v>6720</v>
      </c>
      <c r="G15" s="9">
        <v>40</v>
      </c>
      <c r="H15" s="327">
        <f t="shared" si="0"/>
        <v>24</v>
      </c>
      <c r="I15" s="9">
        <f t="shared" si="1"/>
        <v>58</v>
      </c>
      <c r="J15" s="327">
        <f>I15*0.6</f>
        <v>34.8</v>
      </c>
      <c r="K15" s="9">
        <v>0</v>
      </c>
    </row>
    <row r="16" spans="1:11" ht="15.75" customHeight="1">
      <c r="A16" s="8">
        <v>4</v>
      </c>
      <c r="B16" s="18" t="s">
        <v>367</v>
      </c>
      <c r="C16" s="9">
        <v>0</v>
      </c>
      <c r="D16" s="327">
        <v>0</v>
      </c>
      <c r="E16" s="9">
        <v>0</v>
      </c>
      <c r="F16" s="327">
        <f t="shared" si="0"/>
        <v>0</v>
      </c>
      <c r="G16" s="9">
        <v>0</v>
      </c>
      <c r="H16" s="327">
        <f t="shared" si="0"/>
        <v>0</v>
      </c>
      <c r="I16" s="9">
        <f t="shared" si="1"/>
        <v>0</v>
      </c>
      <c r="J16" s="327">
        <f>I16*0.6</f>
        <v>0</v>
      </c>
      <c r="K16" s="9">
        <v>0</v>
      </c>
    </row>
    <row r="17" spans="1:11" ht="15.75" customHeight="1">
      <c r="A17" s="8">
        <v>5</v>
      </c>
      <c r="B17" s="18" t="s">
        <v>368</v>
      </c>
      <c r="C17" s="9">
        <v>181</v>
      </c>
      <c r="D17" s="327">
        <v>217.2</v>
      </c>
      <c r="E17" s="9">
        <v>175</v>
      </c>
      <c r="F17" s="327">
        <f>E17*1.2</f>
        <v>210</v>
      </c>
      <c r="G17" s="9">
        <v>3</v>
      </c>
      <c r="H17" s="327">
        <f>G17*1.2</f>
        <v>3.5999999999999996</v>
      </c>
      <c r="I17" s="9">
        <f t="shared" si="1"/>
        <v>3</v>
      </c>
      <c r="J17" s="327">
        <f>I17*1.2</f>
        <v>3.5999999999999996</v>
      </c>
      <c r="K17" s="9">
        <v>0</v>
      </c>
    </row>
    <row r="18" spans="1:11" ht="15.75" customHeight="1">
      <c r="A18" s="8">
        <v>6</v>
      </c>
      <c r="B18" s="18" t="s">
        <v>369</v>
      </c>
      <c r="C18" s="9">
        <v>0</v>
      </c>
      <c r="D18" s="327">
        <v>0</v>
      </c>
      <c r="E18" s="9">
        <v>0</v>
      </c>
      <c r="F18" s="327">
        <f t="shared" si="0"/>
        <v>0</v>
      </c>
      <c r="G18" s="9">
        <v>0</v>
      </c>
      <c r="H18" s="327">
        <f t="shared" si="0"/>
        <v>0</v>
      </c>
      <c r="I18" s="9">
        <f t="shared" si="1"/>
        <v>0</v>
      </c>
      <c r="J18" s="327">
        <f aca="true" t="shared" si="2" ref="J18:J26">I18*0.6</f>
        <v>0</v>
      </c>
      <c r="K18" s="9">
        <v>0</v>
      </c>
    </row>
    <row r="19" spans="1:11" ht="15.75" customHeight="1">
      <c r="A19" s="8">
        <v>7</v>
      </c>
      <c r="B19" s="18" t="s">
        <v>370</v>
      </c>
      <c r="C19" s="9">
        <v>0</v>
      </c>
      <c r="D19" s="327">
        <v>0</v>
      </c>
      <c r="E19" s="9">
        <v>0</v>
      </c>
      <c r="F19" s="327">
        <f t="shared" si="0"/>
        <v>0</v>
      </c>
      <c r="G19" s="9">
        <v>0</v>
      </c>
      <c r="H19" s="327">
        <f t="shared" si="0"/>
        <v>0</v>
      </c>
      <c r="I19" s="9">
        <f t="shared" si="1"/>
        <v>0</v>
      </c>
      <c r="J19" s="327">
        <f t="shared" si="2"/>
        <v>0</v>
      </c>
      <c r="K19" s="9">
        <v>0</v>
      </c>
    </row>
    <row r="20" spans="1:12" s="13" customFormat="1" ht="15.75" customHeight="1">
      <c r="A20" s="8">
        <v>8</v>
      </c>
      <c r="B20" s="18" t="s">
        <v>242</v>
      </c>
      <c r="C20" s="9">
        <v>0</v>
      </c>
      <c r="D20" s="327">
        <v>0</v>
      </c>
      <c r="E20" s="9">
        <v>0</v>
      </c>
      <c r="F20" s="327">
        <f t="shared" si="0"/>
        <v>0</v>
      </c>
      <c r="G20" s="9">
        <v>0</v>
      </c>
      <c r="H20" s="327">
        <f t="shared" si="0"/>
        <v>0</v>
      </c>
      <c r="I20" s="9">
        <f t="shared" si="1"/>
        <v>0</v>
      </c>
      <c r="J20" s="327">
        <f t="shared" si="2"/>
        <v>0</v>
      </c>
      <c r="K20" s="9">
        <v>0</v>
      </c>
      <c r="L20"/>
    </row>
    <row r="21" spans="1:11" s="13" customFormat="1" ht="15.75" customHeight="1">
      <c r="A21" s="8">
        <v>9</v>
      </c>
      <c r="B21" s="18" t="s">
        <v>345</v>
      </c>
      <c r="C21" s="9">
        <v>0</v>
      </c>
      <c r="D21" s="327">
        <v>0</v>
      </c>
      <c r="E21" s="9">
        <v>0</v>
      </c>
      <c r="F21" s="327">
        <f t="shared" si="0"/>
        <v>0</v>
      </c>
      <c r="G21" s="9">
        <v>0</v>
      </c>
      <c r="H21" s="327">
        <f t="shared" si="0"/>
        <v>0</v>
      </c>
      <c r="I21" s="9">
        <f t="shared" si="1"/>
        <v>0</v>
      </c>
      <c r="J21" s="327">
        <f t="shared" si="2"/>
        <v>0</v>
      </c>
      <c r="K21" s="9">
        <v>0</v>
      </c>
    </row>
    <row r="22" spans="1:11" s="13" customFormat="1" ht="15.75" customHeight="1">
      <c r="A22" s="8">
        <v>10</v>
      </c>
      <c r="B22" s="18" t="s">
        <v>502</v>
      </c>
      <c r="C22" s="9">
        <v>0</v>
      </c>
      <c r="D22" s="327">
        <v>0</v>
      </c>
      <c r="E22" s="9">
        <v>0</v>
      </c>
      <c r="F22" s="327">
        <f t="shared" si="0"/>
        <v>0</v>
      </c>
      <c r="G22" s="9">
        <v>0</v>
      </c>
      <c r="H22" s="327">
        <f t="shared" si="0"/>
        <v>0</v>
      </c>
      <c r="I22" s="9">
        <f t="shared" si="1"/>
        <v>0</v>
      </c>
      <c r="J22" s="327">
        <f t="shared" si="2"/>
        <v>0</v>
      </c>
      <c r="K22" s="9">
        <v>0</v>
      </c>
    </row>
    <row r="23" spans="1:11" s="13" customFormat="1" ht="15.75" customHeight="1">
      <c r="A23" s="8">
        <v>11</v>
      </c>
      <c r="B23" s="18" t="s">
        <v>463</v>
      </c>
      <c r="C23" s="9">
        <v>0</v>
      </c>
      <c r="D23" s="327">
        <v>0</v>
      </c>
      <c r="E23" s="9">
        <v>0</v>
      </c>
      <c r="F23" s="327">
        <f t="shared" si="0"/>
        <v>0</v>
      </c>
      <c r="G23" s="9">
        <v>0</v>
      </c>
      <c r="H23" s="327">
        <f t="shared" si="0"/>
        <v>0</v>
      </c>
      <c r="I23" s="9">
        <f t="shared" si="1"/>
        <v>0</v>
      </c>
      <c r="J23" s="327">
        <f t="shared" si="2"/>
        <v>0</v>
      </c>
      <c r="K23" s="9">
        <v>0</v>
      </c>
    </row>
    <row r="24" spans="1:11" s="13" customFormat="1" ht="15.75" customHeight="1">
      <c r="A24" s="8">
        <v>12</v>
      </c>
      <c r="B24" s="18" t="s">
        <v>501</v>
      </c>
      <c r="C24" s="9">
        <v>0</v>
      </c>
      <c r="D24" s="327">
        <v>0</v>
      </c>
      <c r="E24" s="9">
        <v>0</v>
      </c>
      <c r="F24" s="327">
        <f t="shared" si="0"/>
        <v>0</v>
      </c>
      <c r="G24" s="9">
        <v>0</v>
      </c>
      <c r="H24" s="327">
        <f t="shared" si="0"/>
        <v>0</v>
      </c>
      <c r="I24" s="9">
        <f t="shared" si="1"/>
        <v>0</v>
      </c>
      <c r="J24" s="327">
        <f t="shared" si="2"/>
        <v>0</v>
      </c>
      <c r="K24" s="9">
        <v>0</v>
      </c>
    </row>
    <row r="25" spans="1:11" s="13" customFormat="1" ht="15.75" customHeight="1">
      <c r="A25" s="8">
        <v>13</v>
      </c>
      <c r="B25" s="18" t="s">
        <v>676</v>
      </c>
      <c r="C25" s="9">
        <v>0</v>
      </c>
      <c r="D25" s="327">
        <v>0</v>
      </c>
      <c r="E25" s="9">
        <v>0</v>
      </c>
      <c r="F25" s="327">
        <f t="shared" si="0"/>
        <v>0</v>
      </c>
      <c r="G25" s="9">
        <v>0</v>
      </c>
      <c r="H25" s="327">
        <f t="shared" si="0"/>
        <v>0</v>
      </c>
      <c r="I25" s="9">
        <f t="shared" si="1"/>
        <v>0</v>
      </c>
      <c r="J25" s="327">
        <f t="shared" si="2"/>
        <v>0</v>
      </c>
      <c r="K25" s="9">
        <v>0</v>
      </c>
    </row>
    <row r="26" spans="1:11" s="13" customFormat="1" ht="15.75" customHeight="1">
      <c r="A26" s="8">
        <v>14</v>
      </c>
      <c r="B26" s="18" t="s">
        <v>677</v>
      </c>
      <c r="C26" s="9">
        <v>0</v>
      </c>
      <c r="D26" s="327">
        <v>0</v>
      </c>
      <c r="E26" s="9">
        <v>0</v>
      </c>
      <c r="F26" s="327">
        <f t="shared" si="0"/>
        <v>0</v>
      </c>
      <c r="G26" s="9">
        <v>0</v>
      </c>
      <c r="H26" s="327">
        <f t="shared" si="0"/>
        <v>0</v>
      </c>
      <c r="I26" s="9">
        <f t="shared" si="1"/>
        <v>0</v>
      </c>
      <c r="J26" s="327">
        <f t="shared" si="2"/>
        <v>0</v>
      </c>
      <c r="K26" s="9">
        <v>0</v>
      </c>
    </row>
    <row r="27" spans="1:11" s="30" customFormat="1" ht="15.75" customHeight="1">
      <c r="A27" s="3" t="s">
        <v>17</v>
      </c>
      <c r="B27" s="29"/>
      <c r="C27" s="29">
        <f aca="true" t="shared" si="3" ref="C27:K27">SUM(C13:C26)</f>
        <v>14959</v>
      </c>
      <c r="D27" s="328">
        <f t="shared" si="3"/>
        <v>9084</v>
      </c>
      <c r="E27" s="29">
        <f t="shared" si="3"/>
        <v>14852</v>
      </c>
      <c r="F27" s="328">
        <f t="shared" si="3"/>
        <v>9016.2</v>
      </c>
      <c r="G27" s="328">
        <f t="shared" si="3"/>
        <v>46</v>
      </c>
      <c r="H27" s="328">
        <f t="shared" si="3"/>
        <v>29.4</v>
      </c>
      <c r="I27" s="328">
        <f t="shared" si="3"/>
        <v>61</v>
      </c>
      <c r="J27" s="328">
        <f t="shared" si="3"/>
        <v>38.4</v>
      </c>
      <c r="K27" s="328">
        <f t="shared" si="3"/>
        <v>88</v>
      </c>
    </row>
    <row r="28" spans="1:7" s="13" customFormat="1" ht="12.75">
      <c r="A28" s="11"/>
      <c r="E28" s="375"/>
      <c r="G28" s="375"/>
    </row>
    <row r="29" spans="1:9" s="13" customFormat="1" ht="12.75">
      <c r="A29" s="11"/>
      <c r="I29" s="21"/>
    </row>
    <row r="30" spans="1:11" s="13" customFormat="1" ht="15.75">
      <c r="A30" s="11"/>
      <c r="H30" s="371"/>
      <c r="I30" s="326"/>
      <c r="J30" s="732" t="s">
        <v>777</v>
      </c>
      <c r="K30" s="732"/>
    </row>
    <row r="31" spans="2:16" s="16" customFormat="1" ht="13.5" customHeight="1">
      <c r="B31" s="80"/>
      <c r="C31" s="80"/>
      <c r="D31" s="80"/>
      <c r="E31" s="80"/>
      <c r="F31" s="80"/>
      <c r="G31" s="471"/>
      <c r="H31" s="80"/>
      <c r="I31" s="80"/>
      <c r="J31" s="338"/>
      <c r="K31" s="338"/>
      <c r="L31" s="80"/>
      <c r="M31" s="80"/>
      <c r="N31" s="80"/>
      <c r="O31" s="80"/>
      <c r="P31" s="80"/>
    </row>
    <row r="32" spans="1:16" s="16" customFormat="1" ht="15.75" customHeight="1" thickBot="1">
      <c r="A32" s="14" t="s">
        <v>20</v>
      </c>
      <c r="B32" s="582"/>
      <c r="C32" s="338"/>
      <c r="D32" s="338"/>
      <c r="E32" s="338"/>
      <c r="F32" s="80"/>
      <c r="G32" s="80"/>
      <c r="H32" s="80"/>
      <c r="I32" s="80"/>
      <c r="J32" s="732"/>
      <c r="K32" s="732"/>
      <c r="L32" s="80"/>
      <c r="M32" s="80"/>
      <c r="N32" s="80"/>
      <c r="O32" s="80"/>
      <c r="P32" s="80"/>
    </row>
    <row r="33" spans="1:16" s="16" customFormat="1" ht="15" customHeight="1">
      <c r="A33" s="338"/>
      <c r="B33" s="338"/>
      <c r="C33" s="338"/>
      <c r="D33" s="514" t="s">
        <v>778</v>
      </c>
      <c r="E33" s="338"/>
      <c r="F33" s="482"/>
      <c r="G33" s="80"/>
      <c r="H33" s="80"/>
      <c r="I33" s="80"/>
      <c r="J33" s="540" t="s">
        <v>1019</v>
      </c>
      <c r="K33" s="338"/>
      <c r="L33" s="80"/>
      <c r="M33" s="80"/>
      <c r="N33" s="80"/>
      <c r="O33" s="80"/>
      <c r="P33" s="80"/>
    </row>
    <row r="34" spans="1:11" s="16" customFormat="1" ht="15.75">
      <c r="A34" s="538"/>
      <c r="B34" s="14"/>
      <c r="C34" s="14"/>
      <c r="D34" s="515" t="s">
        <v>779</v>
      </c>
      <c r="E34" s="14"/>
      <c r="F34" s="15"/>
      <c r="H34" s="34"/>
      <c r="I34" s="34"/>
      <c r="J34" s="540" t="s">
        <v>756</v>
      </c>
      <c r="K34" s="338"/>
    </row>
    <row r="35" spans="1:11" s="16" customFormat="1" ht="15.75">
      <c r="A35" s="14"/>
      <c r="B35" s="538"/>
      <c r="C35" s="538"/>
      <c r="D35" s="516" t="s">
        <v>780</v>
      </c>
      <c r="E35" s="538"/>
      <c r="J35" s="492" t="s">
        <v>81</v>
      </c>
      <c r="K35" s="36" t="s">
        <v>11</v>
      </c>
    </row>
    <row r="36" spans="1:10" ht="12.75">
      <c r="A36" s="876"/>
      <c r="B36" s="876"/>
      <c r="C36" s="876"/>
      <c r="D36" s="876"/>
      <c r="E36" s="876"/>
      <c r="F36" s="876"/>
      <c r="G36" s="876"/>
      <c r="H36" s="876"/>
      <c r="I36" s="876"/>
      <c r="J36" s="876"/>
    </row>
  </sheetData>
  <sheetProtection/>
  <mergeCells count="18">
    <mergeCell ref="I10:J10"/>
    <mergeCell ref="D2:E2"/>
    <mergeCell ref="I2:J2"/>
    <mergeCell ref="A3:J3"/>
    <mergeCell ref="A4:J4"/>
    <mergeCell ref="A6:K6"/>
    <mergeCell ref="E8:H8"/>
    <mergeCell ref="I8:K8"/>
    <mergeCell ref="J30:K30"/>
    <mergeCell ref="K10:K11"/>
    <mergeCell ref="A36:J36"/>
    <mergeCell ref="J32:K32"/>
    <mergeCell ref="C9:J9"/>
    <mergeCell ref="A10:A11"/>
    <mergeCell ref="B10:B11"/>
    <mergeCell ref="C10:D10"/>
    <mergeCell ref="E10:F10"/>
    <mergeCell ref="G10:H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2" r:id="rId1"/>
</worksheet>
</file>

<file path=xl/worksheets/sheet37.xml><?xml version="1.0" encoding="utf-8"?>
<worksheet xmlns="http://schemas.openxmlformats.org/spreadsheetml/2006/main" xmlns:r="http://schemas.openxmlformats.org/officeDocument/2006/relationships">
  <sheetPr>
    <tabColor theme="3" tint="0.7999799847602844"/>
    <pageSetUpPr fitToPage="1"/>
  </sheetPr>
  <dimension ref="A2:K35"/>
  <sheetViews>
    <sheetView view="pageBreakPreview" zoomScaleSheetLayoutView="100" zoomScalePageLayoutView="0" workbookViewId="0" topLeftCell="A13">
      <selection activeCell="K25" sqref="K25"/>
    </sheetView>
  </sheetViews>
  <sheetFormatPr defaultColWidth="9.140625" defaultRowHeight="12.75"/>
  <cols>
    <col min="2" max="2" width="13.28125" style="0" customWidth="1"/>
    <col min="3" max="3" width="16.28125" style="0" customWidth="1"/>
    <col min="4" max="4" width="15.8515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9.8515625" style="0" customWidth="1"/>
  </cols>
  <sheetData>
    <row r="1" ht="48.75" customHeight="1"/>
    <row r="2" spans="4:10" ht="15">
      <c r="D2" s="761"/>
      <c r="E2" s="761"/>
      <c r="H2" s="39"/>
      <c r="I2" s="884" t="s">
        <v>371</v>
      </c>
      <c r="J2" s="884"/>
    </row>
    <row r="3" spans="1:10" ht="15">
      <c r="A3" s="885" t="s">
        <v>0</v>
      </c>
      <c r="B3" s="885"/>
      <c r="C3" s="885"/>
      <c r="D3" s="885"/>
      <c r="E3" s="885"/>
      <c r="F3" s="885"/>
      <c r="G3" s="885"/>
      <c r="H3" s="885"/>
      <c r="I3" s="885"/>
      <c r="J3" s="885"/>
    </row>
    <row r="4" spans="1:10" ht="20.25">
      <c r="A4" s="796" t="s">
        <v>852</v>
      </c>
      <c r="B4" s="796"/>
      <c r="C4" s="796"/>
      <c r="D4" s="796"/>
      <c r="E4" s="796"/>
      <c r="F4" s="796"/>
      <c r="G4" s="796"/>
      <c r="H4" s="796"/>
      <c r="I4" s="796"/>
      <c r="J4" s="796"/>
    </row>
    <row r="5" ht="10.5" customHeight="1"/>
    <row r="6" spans="1:11" s="16" customFormat="1" ht="18.75" customHeight="1">
      <c r="A6" s="1045" t="s">
        <v>426</v>
      </c>
      <c r="B6" s="1045"/>
      <c r="C6" s="1045"/>
      <c r="D6" s="1045"/>
      <c r="E6" s="1045"/>
      <c r="F6" s="1045"/>
      <c r="G6" s="1045"/>
      <c r="H6" s="1045"/>
      <c r="I6" s="1045"/>
      <c r="J6" s="1045"/>
      <c r="K6" s="1045"/>
    </row>
    <row r="7" spans="1:10" s="16" customFormat="1" ht="15.75" customHeight="1">
      <c r="A7" s="42"/>
      <c r="B7" s="42"/>
      <c r="C7" s="42"/>
      <c r="D7" s="42"/>
      <c r="E7" s="42"/>
      <c r="F7" s="42"/>
      <c r="G7" s="42"/>
      <c r="H7" s="42"/>
      <c r="I7" s="42"/>
      <c r="J7" s="42"/>
    </row>
    <row r="8" spans="1:11" s="16" customFormat="1" ht="12.75">
      <c r="A8" s="199" t="s">
        <v>755</v>
      </c>
      <c r="B8" s="199"/>
      <c r="C8" s="200"/>
      <c r="E8" s="962"/>
      <c r="F8" s="962"/>
      <c r="G8" s="962"/>
      <c r="H8" s="962"/>
      <c r="I8" s="962" t="s">
        <v>851</v>
      </c>
      <c r="J8" s="962"/>
      <c r="K8" s="962"/>
    </row>
    <row r="9" spans="3:10" s="14" customFormat="1" ht="15.75" hidden="1">
      <c r="C9" s="885" t="s">
        <v>14</v>
      </c>
      <c r="D9" s="885"/>
      <c r="E9" s="885"/>
      <c r="F9" s="885"/>
      <c r="G9" s="885"/>
      <c r="H9" s="885"/>
      <c r="I9" s="885"/>
      <c r="J9" s="885"/>
    </row>
    <row r="10" spans="1:11" ht="30" customHeight="1">
      <c r="A10" s="879" t="s">
        <v>22</v>
      </c>
      <c r="B10" s="879" t="s">
        <v>35</v>
      </c>
      <c r="C10" s="931" t="s">
        <v>912</v>
      </c>
      <c r="D10" s="970"/>
      <c r="E10" s="931" t="s">
        <v>36</v>
      </c>
      <c r="F10" s="970"/>
      <c r="G10" s="931" t="s">
        <v>37</v>
      </c>
      <c r="H10" s="970"/>
      <c r="I10" s="817" t="s">
        <v>104</v>
      </c>
      <c r="J10" s="817"/>
      <c r="K10" s="879" t="s">
        <v>229</v>
      </c>
    </row>
    <row r="11" spans="1:11" s="15" customFormat="1" ht="42" customHeight="1">
      <c r="A11" s="880"/>
      <c r="B11" s="880"/>
      <c r="C11" s="5" t="s">
        <v>38</v>
      </c>
      <c r="D11" s="5" t="s">
        <v>888</v>
      </c>
      <c r="E11" s="5" t="s">
        <v>38</v>
      </c>
      <c r="F11" s="5" t="s">
        <v>889</v>
      </c>
      <c r="G11" s="5" t="s">
        <v>38</v>
      </c>
      <c r="H11" s="5" t="s">
        <v>890</v>
      </c>
      <c r="I11" s="5" t="s">
        <v>133</v>
      </c>
      <c r="J11" s="5" t="s">
        <v>887</v>
      </c>
      <c r="K11" s="880"/>
    </row>
    <row r="12" spans="1:11" ht="12.75">
      <c r="A12" s="140">
        <v>1</v>
      </c>
      <c r="B12" s="140">
        <v>2</v>
      </c>
      <c r="C12" s="140">
        <v>3</v>
      </c>
      <c r="D12" s="140">
        <v>4</v>
      </c>
      <c r="E12" s="140">
        <v>5</v>
      </c>
      <c r="F12" s="140">
        <v>6</v>
      </c>
      <c r="G12" s="140">
        <v>7</v>
      </c>
      <c r="H12" s="140">
        <v>8</v>
      </c>
      <c r="I12" s="140">
        <v>9</v>
      </c>
      <c r="J12" s="140">
        <v>10</v>
      </c>
      <c r="K12" s="3">
        <v>11</v>
      </c>
    </row>
    <row r="13" spans="1:11" ht="12.75">
      <c r="A13" s="8">
        <v>1</v>
      </c>
      <c r="B13" s="19" t="s">
        <v>726</v>
      </c>
      <c r="C13" s="334">
        <v>835</v>
      </c>
      <c r="D13" s="335">
        <v>505.8</v>
      </c>
      <c r="E13" s="330">
        <v>833</v>
      </c>
      <c r="F13" s="407">
        <v>504.6</v>
      </c>
      <c r="G13" s="408">
        <v>0</v>
      </c>
      <c r="H13" s="407">
        <v>0</v>
      </c>
      <c r="I13" s="408">
        <f>C13-E13-G13</f>
        <v>2</v>
      </c>
      <c r="J13" s="407">
        <f>D13-F13-H13</f>
        <v>1.1999999999999886</v>
      </c>
      <c r="K13" s="334">
        <v>16</v>
      </c>
    </row>
    <row r="14" spans="1:11" ht="12.75">
      <c r="A14" s="8">
        <v>2</v>
      </c>
      <c r="B14" s="19" t="s">
        <v>727</v>
      </c>
      <c r="C14" s="334">
        <v>1485</v>
      </c>
      <c r="D14" s="335">
        <v>904.1999999999999</v>
      </c>
      <c r="E14" s="330">
        <v>1480</v>
      </c>
      <c r="F14" s="407">
        <v>900.6</v>
      </c>
      <c r="G14" s="408">
        <v>2</v>
      </c>
      <c r="H14" s="407">
        <v>1.7999999999999998</v>
      </c>
      <c r="I14" s="408">
        <f aca="true" t="shared" si="0" ref="I14:I24">C14-E14-G14</f>
        <v>3</v>
      </c>
      <c r="J14" s="407">
        <f aca="true" t="shared" si="1" ref="J14:J24">D14-F14-H14</f>
        <v>1.7999999999999092</v>
      </c>
      <c r="K14" s="334">
        <v>15</v>
      </c>
    </row>
    <row r="15" spans="1:11" ht="12.75">
      <c r="A15" s="8">
        <v>3</v>
      </c>
      <c r="B15" s="19" t="s">
        <v>728</v>
      </c>
      <c r="C15" s="334">
        <v>780</v>
      </c>
      <c r="D15" s="335">
        <v>468</v>
      </c>
      <c r="E15" s="330">
        <v>778</v>
      </c>
      <c r="F15" s="407">
        <v>466.79999999999995</v>
      </c>
      <c r="G15" s="408">
        <v>0</v>
      </c>
      <c r="H15" s="407">
        <v>0</v>
      </c>
      <c r="I15" s="408">
        <f t="shared" si="0"/>
        <v>2</v>
      </c>
      <c r="J15" s="407">
        <f t="shared" si="1"/>
        <v>1.2000000000000455</v>
      </c>
      <c r="K15" s="334">
        <v>0</v>
      </c>
    </row>
    <row r="16" spans="1:11" s="271" customFormat="1" ht="12.75">
      <c r="A16" s="389">
        <v>4</v>
      </c>
      <c r="B16" s="261" t="s">
        <v>729</v>
      </c>
      <c r="C16" s="423">
        <v>2555</v>
      </c>
      <c r="D16" s="613">
        <v>1537.8</v>
      </c>
      <c r="E16" s="614">
        <v>2550</v>
      </c>
      <c r="F16" s="615">
        <v>1534.8</v>
      </c>
      <c r="G16" s="616">
        <v>0</v>
      </c>
      <c r="H16" s="615">
        <v>0</v>
      </c>
      <c r="I16" s="616">
        <f t="shared" si="0"/>
        <v>5</v>
      </c>
      <c r="J16" s="615">
        <f t="shared" si="1"/>
        <v>3</v>
      </c>
      <c r="K16" s="423">
        <v>0</v>
      </c>
    </row>
    <row r="17" spans="1:11" s="271" customFormat="1" ht="12.75">
      <c r="A17" s="389">
        <v>5</v>
      </c>
      <c r="B17" s="261" t="s">
        <v>730</v>
      </c>
      <c r="C17" s="423">
        <v>270</v>
      </c>
      <c r="D17" s="613">
        <v>162.59999999999997</v>
      </c>
      <c r="E17" s="614">
        <v>269</v>
      </c>
      <c r="F17" s="615">
        <v>161.99999999999997</v>
      </c>
      <c r="G17" s="616">
        <v>0</v>
      </c>
      <c r="H17" s="615">
        <v>0</v>
      </c>
      <c r="I17" s="616">
        <f t="shared" si="0"/>
        <v>1</v>
      </c>
      <c r="J17" s="615">
        <f t="shared" si="1"/>
        <v>0.5999999999999943</v>
      </c>
      <c r="K17" s="423">
        <v>0</v>
      </c>
    </row>
    <row r="18" spans="1:11" s="271" customFormat="1" ht="12.75">
      <c r="A18" s="389">
        <v>6</v>
      </c>
      <c r="B18" s="261" t="s">
        <v>731</v>
      </c>
      <c r="C18" s="423">
        <v>989</v>
      </c>
      <c r="D18" s="613">
        <v>604.2</v>
      </c>
      <c r="E18" s="614">
        <v>967</v>
      </c>
      <c r="F18" s="615">
        <f>(950*0.6)+(17*1.2)</f>
        <v>590.4</v>
      </c>
      <c r="G18" s="616">
        <v>8</v>
      </c>
      <c r="H18" s="615">
        <f>(8*0.6)</f>
        <v>4.8</v>
      </c>
      <c r="I18" s="616">
        <f t="shared" si="0"/>
        <v>14</v>
      </c>
      <c r="J18" s="615">
        <f t="shared" si="1"/>
        <v>9.000000000000068</v>
      </c>
      <c r="K18" s="423">
        <v>0</v>
      </c>
    </row>
    <row r="19" spans="1:11" s="271" customFormat="1" ht="12.75">
      <c r="A19" s="389">
        <v>7</v>
      </c>
      <c r="B19" s="261" t="s">
        <v>732</v>
      </c>
      <c r="C19" s="423">
        <v>277</v>
      </c>
      <c r="D19" s="613">
        <v>172.79999999999998</v>
      </c>
      <c r="E19" s="614">
        <v>276</v>
      </c>
      <c r="F19" s="615">
        <v>172.2</v>
      </c>
      <c r="G19" s="616">
        <v>0</v>
      </c>
      <c r="H19" s="615">
        <v>0</v>
      </c>
      <c r="I19" s="616">
        <f t="shared" si="0"/>
        <v>1</v>
      </c>
      <c r="J19" s="615">
        <f t="shared" si="1"/>
        <v>0.5999999999999943</v>
      </c>
      <c r="K19" s="423">
        <v>0</v>
      </c>
    </row>
    <row r="20" spans="1:11" s="271" customFormat="1" ht="12.75">
      <c r="A20" s="389">
        <v>8</v>
      </c>
      <c r="B20" s="261" t="s">
        <v>733</v>
      </c>
      <c r="C20" s="423">
        <v>2281</v>
      </c>
      <c r="D20" s="613">
        <v>1389.6</v>
      </c>
      <c r="E20" s="614">
        <v>2267</v>
      </c>
      <c r="F20" s="615">
        <f>(2234*0.6)+(33*1.2)</f>
        <v>1379.9999999999998</v>
      </c>
      <c r="G20" s="616">
        <v>6</v>
      </c>
      <c r="H20" s="615">
        <f>6*0.6</f>
        <v>3.5999999999999996</v>
      </c>
      <c r="I20" s="616">
        <f t="shared" si="0"/>
        <v>8</v>
      </c>
      <c r="J20" s="615">
        <f t="shared" si="1"/>
        <v>6.000000000000137</v>
      </c>
      <c r="K20" s="423">
        <v>24</v>
      </c>
    </row>
    <row r="21" spans="1:11" s="271" customFormat="1" ht="12.75">
      <c r="A21" s="389">
        <v>9</v>
      </c>
      <c r="B21" s="261" t="s">
        <v>734</v>
      </c>
      <c r="C21" s="423">
        <v>2288</v>
      </c>
      <c r="D21" s="613">
        <v>1389.6</v>
      </c>
      <c r="E21" s="614">
        <v>2259</v>
      </c>
      <c r="F21" s="615">
        <f>(2233*0.6)+(26*1.2)</f>
        <v>1371</v>
      </c>
      <c r="G21" s="616">
        <v>15</v>
      </c>
      <c r="H21" s="615">
        <f>(13*0.6)+2*1.2</f>
        <v>10.2</v>
      </c>
      <c r="I21" s="616">
        <f t="shared" si="0"/>
        <v>14</v>
      </c>
      <c r="J21" s="615">
        <f t="shared" si="1"/>
        <v>8.39999999999991</v>
      </c>
      <c r="K21" s="423">
        <v>17</v>
      </c>
    </row>
    <row r="22" spans="1:11" s="271" customFormat="1" ht="12.75">
      <c r="A22" s="389">
        <v>10</v>
      </c>
      <c r="B22" s="261" t="s">
        <v>735</v>
      </c>
      <c r="C22" s="423">
        <v>1383</v>
      </c>
      <c r="D22" s="613">
        <v>856.2</v>
      </c>
      <c r="E22" s="614">
        <v>1364</v>
      </c>
      <c r="F22" s="615">
        <f>(1320*0.6)+44*1.2</f>
        <v>844.8</v>
      </c>
      <c r="G22" s="616">
        <v>12</v>
      </c>
      <c r="H22" s="615">
        <f>12*0.6</f>
        <v>7.199999999999999</v>
      </c>
      <c r="I22" s="616">
        <f t="shared" si="0"/>
        <v>7</v>
      </c>
      <c r="J22" s="615">
        <f t="shared" si="1"/>
        <v>4.200000000000092</v>
      </c>
      <c r="K22" s="423">
        <v>0</v>
      </c>
    </row>
    <row r="23" spans="1:11" ht="12.75">
      <c r="A23" s="8">
        <v>11</v>
      </c>
      <c r="B23" s="19" t="s">
        <v>736</v>
      </c>
      <c r="C23" s="334">
        <v>1059</v>
      </c>
      <c r="D23" s="335">
        <v>635.4000000000001</v>
      </c>
      <c r="E23" s="330">
        <v>1053</v>
      </c>
      <c r="F23" s="407">
        <f>1051*0.6</f>
        <v>630.6</v>
      </c>
      <c r="G23" s="408">
        <v>3</v>
      </c>
      <c r="H23" s="407">
        <f>3*0.6</f>
        <v>1.7999999999999998</v>
      </c>
      <c r="I23" s="408">
        <f t="shared" si="0"/>
        <v>3</v>
      </c>
      <c r="J23" s="407">
        <f t="shared" si="1"/>
        <v>3.0000000000000684</v>
      </c>
      <c r="K23" s="334">
        <v>8</v>
      </c>
    </row>
    <row r="24" spans="1:11" ht="12.75">
      <c r="A24" s="8">
        <v>12</v>
      </c>
      <c r="B24" s="19" t="s">
        <v>737</v>
      </c>
      <c r="C24" s="334">
        <v>757</v>
      </c>
      <c r="D24" s="335">
        <v>457.8</v>
      </c>
      <c r="E24" s="330">
        <v>756</v>
      </c>
      <c r="F24" s="407">
        <v>457.2</v>
      </c>
      <c r="G24" s="408">
        <v>0</v>
      </c>
      <c r="H24" s="407">
        <v>0</v>
      </c>
      <c r="I24" s="408">
        <f t="shared" si="0"/>
        <v>1</v>
      </c>
      <c r="J24" s="407">
        <f t="shared" si="1"/>
        <v>0.6000000000000227</v>
      </c>
      <c r="K24" s="334">
        <v>8</v>
      </c>
    </row>
    <row r="25" spans="1:11" s="15" customFormat="1" ht="12.75">
      <c r="A25" s="29"/>
      <c r="B25" s="29" t="s">
        <v>17</v>
      </c>
      <c r="C25" s="29">
        <f>SUM(C13:C24)</f>
        <v>14959</v>
      </c>
      <c r="D25" s="373">
        <f>SUM(D13:D24)</f>
        <v>9084</v>
      </c>
      <c r="E25" s="373">
        <f>SUM(E13:E24)</f>
        <v>14852</v>
      </c>
      <c r="F25" s="328">
        <f aca="true" t="shared" si="2" ref="F25:K25">SUM(F13:F24)</f>
        <v>9015</v>
      </c>
      <c r="G25" s="372">
        <f t="shared" si="2"/>
        <v>46</v>
      </c>
      <c r="H25" s="374">
        <f t="shared" si="2"/>
        <v>29.4</v>
      </c>
      <c r="I25" s="373">
        <f t="shared" si="2"/>
        <v>61</v>
      </c>
      <c r="J25" s="374">
        <f t="shared" si="2"/>
        <v>39.60000000000023</v>
      </c>
      <c r="K25" s="373">
        <f t="shared" si="2"/>
        <v>88</v>
      </c>
    </row>
    <row r="26" spans="1:11" s="13" customFormat="1" ht="12.75">
      <c r="A26" s="11" t="s">
        <v>39</v>
      </c>
      <c r="J26" s="371"/>
      <c r="K26" s="371"/>
    </row>
    <row r="27" spans="1:9" s="13" customFormat="1" ht="12.75">
      <c r="A27" s="11"/>
      <c r="F27" s="472"/>
      <c r="G27" s="472"/>
      <c r="I27" s="472"/>
    </row>
    <row r="28" spans="1:9" s="13" customFormat="1" ht="12.75">
      <c r="A28" s="11"/>
      <c r="F28" s="371"/>
      <c r="I28" s="472"/>
    </row>
    <row r="29" spans="1:11" s="13" customFormat="1" ht="16.5" thickBot="1">
      <c r="A29" s="14" t="s">
        <v>20</v>
      </c>
      <c r="B29" s="618"/>
      <c r="C29" s="559"/>
      <c r="D29" s="559"/>
      <c r="E29" s="559"/>
      <c r="F29" s="617"/>
      <c r="G29" s="559"/>
      <c r="H29" s="559"/>
      <c r="I29" s="559"/>
      <c r="J29" s="732" t="s">
        <v>777</v>
      </c>
      <c r="K29" s="732"/>
    </row>
    <row r="30" spans="1:11" s="16" customFormat="1" ht="13.5" customHeight="1">
      <c r="A30" s="538"/>
      <c r="B30" s="338"/>
      <c r="C30" s="338"/>
      <c r="D30" s="338"/>
      <c r="E30" s="338"/>
      <c r="F30" s="338"/>
      <c r="G30" s="338"/>
      <c r="H30" s="338"/>
      <c r="I30" s="338"/>
      <c r="J30" s="338"/>
      <c r="K30" s="338"/>
    </row>
    <row r="31" spans="1:11" s="16" customFormat="1" ht="12.75" customHeight="1">
      <c r="A31" s="338"/>
      <c r="B31" s="338"/>
      <c r="C31" s="338"/>
      <c r="D31" s="338"/>
      <c r="E31" s="338"/>
      <c r="F31" s="338"/>
      <c r="G31" s="338"/>
      <c r="H31" s="338"/>
      <c r="I31" s="338"/>
      <c r="J31" s="732"/>
      <c r="K31" s="732"/>
    </row>
    <row r="32" spans="1:11" s="16" customFormat="1" ht="15" customHeight="1">
      <c r="A32" s="338"/>
      <c r="B32" s="338"/>
      <c r="C32" s="338"/>
      <c r="D32" s="514" t="s">
        <v>778</v>
      </c>
      <c r="E32" s="338"/>
      <c r="F32" s="338"/>
      <c r="G32" s="338"/>
      <c r="H32" s="338"/>
      <c r="I32" s="338"/>
      <c r="J32" s="540" t="s">
        <v>1019</v>
      </c>
      <c r="K32" s="338"/>
    </row>
    <row r="33" spans="2:11" s="16" customFormat="1" ht="15.75">
      <c r="B33" s="14"/>
      <c r="C33" s="14"/>
      <c r="D33" s="515" t="s">
        <v>779</v>
      </c>
      <c r="E33" s="14"/>
      <c r="F33" s="14"/>
      <c r="G33" s="538"/>
      <c r="H33" s="103"/>
      <c r="I33" s="103"/>
      <c r="J33" s="540" t="s">
        <v>756</v>
      </c>
      <c r="K33" s="338"/>
    </row>
    <row r="34" spans="1:11" s="16" customFormat="1" ht="15.75">
      <c r="A34" s="14"/>
      <c r="B34" s="538"/>
      <c r="C34" s="538"/>
      <c r="D34" s="516" t="s">
        <v>780</v>
      </c>
      <c r="E34" s="538"/>
      <c r="F34" s="538"/>
      <c r="G34" s="538"/>
      <c r="H34" s="538"/>
      <c r="I34" s="538"/>
      <c r="J34" s="492" t="s">
        <v>81</v>
      </c>
      <c r="K34" s="36" t="s">
        <v>11</v>
      </c>
    </row>
    <row r="35" spans="1:10" ht="12.75">
      <c r="A35" s="876"/>
      <c r="B35" s="876"/>
      <c r="C35" s="876"/>
      <c r="D35" s="876"/>
      <c r="E35" s="876"/>
      <c r="F35" s="876"/>
      <c r="G35" s="876"/>
      <c r="H35" s="876"/>
      <c r="I35" s="876"/>
      <c r="J35" s="876"/>
    </row>
  </sheetData>
  <sheetProtection/>
  <mergeCells count="18">
    <mergeCell ref="A35:J35"/>
    <mergeCell ref="E10:F10"/>
    <mergeCell ref="C10:D10"/>
    <mergeCell ref="A3:J3"/>
    <mergeCell ref="K10:K11"/>
    <mergeCell ref="C9:J9"/>
    <mergeCell ref="E8:H8"/>
    <mergeCell ref="A4:J4"/>
    <mergeCell ref="I8:K8"/>
    <mergeCell ref="A6:K6"/>
    <mergeCell ref="I2:J2"/>
    <mergeCell ref="G10:H10"/>
    <mergeCell ref="I10:J10"/>
    <mergeCell ref="D2:E2"/>
    <mergeCell ref="A10:A11"/>
    <mergeCell ref="J31:K31"/>
    <mergeCell ref="B10:B11"/>
    <mergeCell ref="J29:K2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3" r:id="rId1"/>
</worksheet>
</file>

<file path=xl/worksheets/sheet38.xml><?xml version="1.0" encoding="utf-8"?>
<worksheet xmlns="http://schemas.openxmlformats.org/spreadsheetml/2006/main" xmlns:r="http://schemas.openxmlformats.org/officeDocument/2006/relationships">
  <sheetPr>
    <tabColor theme="3" tint="0.7999799847602844"/>
    <pageSetUpPr fitToPage="1"/>
  </sheetPr>
  <dimension ref="A2:Q35"/>
  <sheetViews>
    <sheetView view="pageBreakPreview" zoomScale="90" zoomScaleSheetLayoutView="90" zoomScalePageLayoutView="0" workbookViewId="0" topLeftCell="A16">
      <selection activeCell="E31" sqref="E31"/>
    </sheetView>
  </sheetViews>
  <sheetFormatPr defaultColWidth="9.140625" defaultRowHeight="12.75"/>
  <cols>
    <col min="2" max="2" width="19.00390625" style="0" customWidth="1"/>
    <col min="3" max="3" width="15.140625" style="0" customWidth="1"/>
    <col min="4" max="4" width="15.8515625" style="0" customWidth="1"/>
    <col min="5" max="5" width="9.8515625" style="0" customWidth="1"/>
    <col min="6" max="6" width="13.57421875" style="0" customWidth="1"/>
    <col min="7" max="7" width="9.7109375" style="0" customWidth="1"/>
    <col min="8" max="8" width="11.8515625" style="0" customWidth="1"/>
    <col min="9" max="9" width="15.28125" style="0" customWidth="1"/>
    <col min="10" max="10" width="19.28125" style="0" customWidth="1"/>
    <col min="11" max="11" width="22.57421875" style="0" customWidth="1"/>
  </cols>
  <sheetData>
    <row r="1" ht="51" customHeight="1"/>
    <row r="2" spans="4:11" ht="22.5" customHeight="1">
      <c r="D2" s="761"/>
      <c r="E2" s="761"/>
      <c r="H2" s="39"/>
      <c r="J2" s="884" t="s">
        <v>66</v>
      </c>
      <c r="K2" s="884"/>
    </row>
    <row r="3" spans="1:10" ht="15">
      <c r="A3" s="885" t="s">
        <v>0</v>
      </c>
      <c r="B3" s="885"/>
      <c r="C3" s="885"/>
      <c r="D3" s="885"/>
      <c r="E3" s="885"/>
      <c r="F3" s="885"/>
      <c r="G3" s="885"/>
      <c r="H3" s="885"/>
      <c r="I3" s="885"/>
      <c r="J3" s="885"/>
    </row>
    <row r="4" spans="1:10" ht="18">
      <c r="A4" s="935" t="s">
        <v>781</v>
      </c>
      <c r="B4" s="935"/>
      <c r="C4" s="935"/>
      <c r="D4" s="935"/>
      <c r="E4" s="935"/>
      <c r="F4" s="935"/>
      <c r="G4" s="935"/>
      <c r="H4" s="935"/>
      <c r="I4" s="935"/>
      <c r="J4" s="935"/>
    </row>
    <row r="5" ht="10.5" customHeight="1"/>
    <row r="6" spans="1:11" s="16" customFormat="1" ht="15.75" customHeight="1">
      <c r="A6" s="1049" t="s">
        <v>427</v>
      </c>
      <c r="B6" s="1049"/>
      <c r="C6" s="1049"/>
      <c r="D6" s="1049"/>
      <c r="E6" s="1049"/>
      <c r="F6" s="1049"/>
      <c r="G6" s="1049"/>
      <c r="H6" s="1049"/>
      <c r="I6" s="1049"/>
      <c r="J6" s="1049"/>
      <c r="K6" s="1049"/>
    </row>
    <row r="7" spans="1:10" s="16" customFormat="1" ht="15.75" customHeight="1">
      <c r="A7" s="42"/>
      <c r="B7" s="42"/>
      <c r="C7" s="42"/>
      <c r="D7" s="42"/>
      <c r="E7" s="42"/>
      <c r="F7" s="42"/>
      <c r="G7" s="42"/>
      <c r="H7" s="42"/>
      <c r="I7" s="42"/>
      <c r="J7" s="42"/>
    </row>
    <row r="8" spans="1:11" s="45" customFormat="1" ht="15">
      <c r="A8" s="611" t="s">
        <v>755</v>
      </c>
      <c r="B8" s="611"/>
      <c r="C8" s="612"/>
      <c r="I8" s="1046" t="s">
        <v>851</v>
      </c>
      <c r="J8" s="1046"/>
      <c r="K8" s="1046"/>
    </row>
    <row r="9" spans="3:10" s="14" customFormat="1" ht="15.75" hidden="1">
      <c r="C9" s="885" t="s">
        <v>14</v>
      </c>
      <c r="D9" s="885"/>
      <c r="E9" s="885"/>
      <c r="F9" s="885"/>
      <c r="G9" s="885"/>
      <c r="H9" s="885"/>
      <c r="I9" s="885"/>
      <c r="J9" s="885"/>
    </row>
    <row r="10" spans="1:17" ht="30" customHeight="1">
      <c r="A10" s="879" t="s">
        <v>22</v>
      </c>
      <c r="B10" s="879" t="s">
        <v>35</v>
      </c>
      <c r="C10" s="931" t="s">
        <v>874</v>
      </c>
      <c r="D10" s="970"/>
      <c r="E10" s="931" t="s">
        <v>466</v>
      </c>
      <c r="F10" s="970"/>
      <c r="G10" s="931" t="s">
        <v>37</v>
      </c>
      <c r="H10" s="970"/>
      <c r="I10" s="817" t="s">
        <v>104</v>
      </c>
      <c r="J10" s="817"/>
      <c r="K10" s="879" t="s">
        <v>504</v>
      </c>
      <c r="P10" s="9"/>
      <c r="Q10" s="13"/>
    </row>
    <row r="11" spans="1:11" s="15" customFormat="1" ht="46.5" customHeight="1">
      <c r="A11" s="880"/>
      <c r="B11" s="880"/>
      <c r="C11" s="5" t="s">
        <v>38</v>
      </c>
      <c r="D11" s="5" t="s">
        <v>891</v>
      </c>
      <c r="E11" s="5" t="s">
        <v>38</v>
      </c>
      <c r="F11" s="5" t="s">
        <v>886</v>
      </c>
      <c r="G11" s="5" t="s">
        <v>38</v>
      </c>
      <c r="H11" s="5" t="s">
        <v>888</v>
      </c>
      <c r="I11" s="5" t="s">
        <v>133</v>
      </c>
      <c r="J11" s="5" t="s">
        <v>892</v>
      </c>
      <c r="K11" s="880"/>
    </row>
    <row r="12" spans="1:11" ht="12.75">
      <c r="A12" s="140">
        <v>1</v>
      </c>
      <c r="B12" s="140">
        <v>2</v>
      </c>
      <c r="C12" s="140">
        <v>3</v>
      </c>
      <c r="D12" s="140">
        <v>4</v>
      </c>
      <c r="E12" s="140">
        <v>5</v>
      </c>
      <c r="F12" s="140">
        <v>6</v>
      </c>
      <c r="G12" s="140">
        <v>7</v>
      </c>
      <c r="H12" s="140">
        <v>8</v>
      </c>
      <c r="I12" s="140">
        <v>9</v>
      </c>
      <c r="J12" s="140">
        <v>10</v>
      </c>
      <c r="K12" s="140">
        <v>11</v>
      </c>
    </row>
    <row r="13" spans="1:11" ht="14.25">
      <c r="A13" s="8">
        <v>1</v>
      </c>
      <c r="B13" s="19" t="s">
        <v>726</v>
      </c>
      <c r="C13" s="356">
        <v>849</v>
      </c>
      <c r="D13" s="357">
        <f>C13*0.05</f>
        <v>42.45</v>
      </c>
      <c r="E13" s="356">
        <f>C13</f>
        <v>849</v>
      </c>
      <c r="F13" s="357">
        <f>D13</f>
        <v>42.45</v>
      </c>
      <c r="G13" s="357">
        <f>C13-E13</f>
        <v>0</v>
      </c>
      <c r="H13" s="357">
        <f>D13-F13</f>
        <v>0</v>
      </c>
      <c r="I13" s="357">
        <f>C13-E13-G13</f>
        <v>0</v>
      </c>
      <c r="J13" s="357">
        <f>D13-F13-H13</f>
        <v>0</v>
      </c>
      <c r="K13" s="357">
        <v>0</v>
      </c>
    </row>
    <row r="14" spans="1:11" ht="14.25">
      <c r="A14" s="8">
        <v>2</v>
      </c>
      <c r="B14" s="19" t="s">
        <v>727</v>
      </c>
      <c r="C14" s="356">
        <v>1674</v>
      </c>
      <c r="D14" s="357">
        <f aca="true" t="shared" si="0" ref="D14:D24">C14*0.05</f>
        <v>83.7</v>
      </c>
      <c r="E14" s="356">
        <f aca="true" t="shared" si="1" ref="E14:E24">C14</f>
        <v>1674</v>
      </c>
      <c r="F14" s="357">
        <f aca="true" t="shared" si="2" ref="F14:F24">D14</f>
        <v>83.7</v>
      </c>
      <c r="G14" s="357">
        <f aca="true" t="shared" si="3" ref="G14:H24">C14-E14</f>
        <v>0</v>
      </c>
      <c r="H14" s="357">
        <f t="shared" si="3"/>
        <v>0</v>
      </c>
      <c r="I14" s="357">
        <f aca="true" t="shared" si="4" ref="I14:J24">C14-E14-G14</f>
        <v>0</v>
      </c>
      <c r="J14" s="357">
        <f>D14-F14-H14</f>
        <v>0</v>
      </c>
      <c r="K14" s="357">
        <v>0</v>
      </c>
    </row>
    <row r="15" spans="1:11" ht="14.25">
      <c r="A15" s="8">
        <v>3</v>
      </c>
      <c r="B15" s="19" t="s">
        <v>728</v>
      </c>
      <c r="C15" s="356">
        <v>801</v>
      </c>
      <c r="D15" s="357">
        <f t="shared" si="0"/>
        <v>40.050000000000004</v>
      </c>
      <c r="E15" s="356">
        <f t="shared" si="1"/>
        <v>801</v>
      </c>
      <c r="F15" s="357">
        <f t="shared" si="2"/>
        <v>40.050000000000004</v>
      </c>
      <c r="G15" s="357">
        <f t="shared" si="3"/>
        <v>0</v>
      </c>
      <c r="H15" s="357">
        <f t="shared" si="3"/>
        <v>0</v>
      </c>
      <c r="I15" s="357">
        <f t="shared" si="4"/>
        <v>0</v>
      </c>
      <c r="J15" s="357">
        <f t="shared" si="4"/>
        <v>0</v>
      </c>
      <c r="K15" s="357">
        <v>0</v>
      </c>
    </row>
    <row r="16" spans="1:11" ht="14.25">
      <c r="A16" s="8">
        <v>4</v>
      </c>
      <c r="B16" s="19" t="s">
        <v>729</v>
      </c>
      <c r="C16" s="356">
        <v>2611</v>
      </c>
      <c r="D16" s="357">
        <f t="shared" si="0"/>
        <v>130.55</v>
      </c>
      <c r="E16" s="356">
        <f t="shared" si="1"/>
        <v>2611</v>
      </c>
      <c r="F16" s="357">
        <f t="shared" si="2"/>
        <v>130.55</v>
      </c>
      <c r="G16" s="357">
        <f t="shared" si="3"/>
        <v>0</v>
      </c>
      <c r="H16" s="357">
        <f t="shared" si="3"/>
        <v>0</v>
      </c>
      <c r="I16" s="357">
        <f t="shared" si="4"/>
        <v>0</v>
      </c>
      <c r="J16" s="357">
        <f t="shared" si="4"/>
        <v>0</v>
      </c>
      <c r="K16" s="357">
        <v>0</v>
      </c>
    </row>
    <row r="17" spans="1:11" ht="14.25">
      <c r="A17" s="8">
        <v>5</v>
      </c>
      <c r="B17" s="19" t="s">
        <v>730</v>
      </c>
      <c r="C17" s="356">
        <v>282</v>
      </c>
      <c r="D17" s="357">
        <f t="shared" si="0"/>
        <v>14.100000000000001</v>
      </c>
      <c r="E17" s="356">
        <f t="shared" si="1"/>
        <v>282</v>
      </c>
      <c r="F17" s="357">
        <f t="shared" si="2"/>
        <v>14.100000000000001</v>
      </c>
      <c r="G17" s="357">
        <f t="shared" si="3"/>
        <v>0</v>
      </c>
      <c r="H17" s="357">
        <f t="shared" si="3"/>
        <v>0</v>
      </c>
      <c r="I17" s="357">
        <f t="shared" si="4"/>
        <v>0</v>
      </c>
      <c r="J17" s="357">
        <f t="shared" si="4"/>
        <v>0</v>
      </c>
      <c r="K17" s="357">
        <v>0</v>
      </c>
    </row>
    <row r="18" spans="1:11" ht="14.25">
      <c r="A18" s="8">
        <v>6</v>
      </c>
      <c r="B18" s="19" t="s">
        <v>731</v>
      </c>
      <c r="C18" s="356">
        <v>1031</v>
      </c>
      <c r="D18" s="357">
        <f t="shared" si="0"/>
        <v>51.550000000000004</v>
      </c>
      <c r="E18" s="356">
        <f t="shared" si="1"/>
        <v>1031</v>
      </c>
      <c r="F18" s="357">
        <f t="shared" si="2"/>
        <v>51.550000000000004</v>
      </c>
      <c r="G18" s="357">
        <f t="shared" si="3"/>
        <v>0</v>
      </c>
      <c r="H18" s="357">
        <f t="shared" si="3"/>
        <v>0</v>
      </c>
      <c r="I18" s="357">
        <f t="shared" si="4"/>
        <v>0</v>
      </c>
      <c r="J18" s="357">
        <f t="shared" si="4"/>
        <v>0</v>
      </c>
      <c r="K18" s="357">
        <v>0</v>
      </c>
    </row>
    <row r="19" spans="1:11" ht="14.25">
      <c r="A19" s="8">
        <v>7</v>
      </c>
      <c r="B19" s="19" t="s">
        <v>732</v>
      </c>
      <c r="C19" s="356">
        <v>306</v>
      </c>
      <c r="D19" s="357">
        <f t="shared" si="0"/>
        <v>15.3</v>
      </c>
      <c r="E19" s="356">
        <f t="shared" si="1"/>
        <v>306</v>
      </c>
      <c r="F19" s="357">
        <f t="shared" si="2"/>
        <v>15.3</v>
      </c>
      <c r="G19" s="357">
        <f t="shared" si="3"/>
        <v>0</v>
      </c>
      <c r="H19" s="357">
        <f t="shared" si="3"/>
        <v>0</v>
      </c>
      <c r="I19" s="357">
        <f t="shared" si="4"/>
        <v>0</v>
      </c>
      <c r="J19" s="357">
        <f>D19-F19-H19</f>
        <v>0</v>
      </c>
      <c r="K19" s="357">
        <v>0</v>
      </c>
    </row>
    <row r="20" spans="1:11" ht="14.25">
      <c r="A20" s="8">
        <v>8</v>
      </c>
      <c r="B20" s="19" t="s">
        <v>733</v>
      </c>
      <c r="C20" s="356">
        <v>2499</v>
      </c>
      <c r="D20" s="357">
        <f t="shared" si="0"/>
        <v>124.95</v>
      </c>
      <c r="E20" s="356">
        <f t="shared" si="1"/>
        <v>2499</v>
      </c>
      <c r="F20" s="357">
        <f t="shared" si="2"/>
        <v>124.95</v>
      </c>
      <c r="G20" s="357">
        <f t="shared" si="3"/>
        <v>0</v>
      </c>
      <c r="H20" s="357">
        <f t="shared" si="3"/>
        <v>0</v>
      </c>
      <c r="I20" s="357">
        <f t="shared" si="4"/>
        <v>0</v>
      </c>
      <c r="J20" s="357">
        <f>D20-F20-H20</f>
        <v>0</v>
      </c>
      <c r="K20" s="357">
        <v>0</v>
      </c>
    </row>
    <row r="21" spans="1:11" ht="14.25">
      <c r="A21" s="8">
        <v>9</v>
      </c>
      <c r="B21" s="19" t="s">
        <v>734</v>
      </c>
      <c r="C21" s="356">
        <v>2363</v>
      </c>
      <c r="D21" s="357">
        <f t="shared" si="0"/>
        <v>118.15</v>
      </c>
      <c r="E21" s="356">
        <f t="shared" si="1"/>
        <v>2363</v>
      </c>
      <c r="F21" s="357">
        <f t="shared" si="2"/>
        <v>118.15</v>
      </c>
      <c r="G21" s="357">
        <f t="shared" si="3"/>
        <v>0</v>
      </c>
      <c r="H21" s="357">
        <f t="shared" si="3"/>
        <v>0</v>
      </c>
      <c r="I21" s="357">
        <f t="shared" si="4"/>
        <v>0</v>
      </c>
      <c r="J21" s="357">
        <f t="shared" si="4"/>
        <v>0</v>
      </c>
      <c r="K21" s="357">
        <v>0</v>
      </c>
    </row>
    <row r="22" spans="1:11" ht="14.25">
      <c r="A22" s="8">
        <v>10</v>
      </c>
      <c r="B22" s="19" t="s">
        <v>735</v>
      </c>
      <c r="C22" s="356">
        <v>1466</v>
      </c>
      <c r="D22" s="357">
        <f t="shared" si="0"/>
        <v>73.3</v>
      </c>
      <c r="E22" s="356">
        <f t="shared" si="1"/>
        <v>1466</v>
      </c>
      <c r="F22" s="357">
        <f t="shared" si="2"/>
        <v>73.3</v>
      </c>
      <c r="G22" s="357">
        <f t="shared" si="3"/>
        <v>0</v>
      </c>
      <c r="H22" s="357">
        <f t="shared" si="3"/>
        <v>0</v>
      </c>
      <c r="I22" s="357">
        <f t="shared" si="4"/>
        <v>0</v>
      </c>
      <c r="J22" s="357">
        <f t="shared" si="4"/>
        <v>0</v>
      </c>
      <c r="K22" s="357">
        <v>0</v>
      </c>
    </row>
    <row r="23" spans="1:11" ht="14.25">
      <c r="A23" s="8">
        <v>11</v>
      </c>
      <c r="B23" s="19" t="s">
        <v>736</v>
      </c>
      <c r="C23" s="356">
        <v>1118</v>
      </c>
      <c r="D23" s="357">
        <f t="shared" si="0"/>
        <v>55.900000000000006</v>
      </c>
      <c r="E23" s="356">
        <f t="shared" si="1"/>
        <v>1118</v>
      </c>
      <c r="F23" s="357">
        <f t="shared" si="2"/>
        <v>55.900000000000006</v>
      </c>
      <c r="G23" s="357">
        <f t="shared" si="3"/>
        <v>0</v>
      </c>
      <c r="H23" s="357">
        <f t="shared" si="3"/>
        <v>0</v>
      </c>
      <c r="I23" s="357">
        <f t="shared" si="4"/>
        <v>0</v>
      </c>
      <c r="J23" s="357">
        <f t="shared" si="4"/>
        <v>0</v>
      </c>
      <c r="K23" s="357">
        <v>0</v>
      </c>
    </row>
    <row r="24" spans="1:11" ht="14.25">
      <c r="A24" s="8">
        <v>12</v>
      </c>
      <c r="B24" s="19" t="s">
        <v>737</v>
      </c>
      <c r="C24" s="356">
        <v>828</v>
      </c>
      <c r="D24" s="357">
        <f t="shared" si="0"/>
        <v>41.400000000000006</v>
      </c>
      <c r="E24" s="356">
        <f t="shared" si="1"/>
        <v>828</v>
      </c>
      <c r="F24" s="357">
        <f t="shared" si="2"/>
        <v>41.400000000000006</v>
      </c>
      <c r="G24" s="357">
        <f t="shared" si="3"/>
        <v>0</v>
      </c>
      <c r="H24" s="357">
        <f t="shared" si="3"/>
        <v>0</v>
      </c>
      <c r="I24" s="357">
        <f t="shared" si="4"/>
        <v>0</v>
      </c>
      <c r="J24" s="357">
        <f t="shared" si="4"/>
        <v>0</v>
      </c>
      <c r="K24" s="357">
        <v>0</v>
      </c>
    </row>
    <row r="25" spans="1:11" ht="15">
      <c r="A25" s="29"/>
      <c r="B25" s="29" t="s">
        <v>17</v>
      </c>
      <c r="C25" s="358">
        <f>SUM(C13:C24)</f>
        <v>15828</v>
      </c>
      <c r="D25" s="359">
        <f>SUM(D13:D24)</f>
        <v>791.4</v>
      </c>
      <c r="E25" s="360">
        <f aca="true" t="shared" si="5" ref="E25:K25">SUM(E13:E24)</f>
        <v>15828</v>
      </c>
      <c r="F25" s="359">
        <f>SUM(F13:F24)</f>
        <v>791.4</v>
      </c>
      <c r="G25" s="359">
        <f t="shared" si="5"/>
        <v>0</v>
      </c>
      <c r="H25" s="359">
        <f t="shared" si="5"/>
        <v>0</v>
      </c>
      <c r="I25" s="359">
        <f t="shared" si="5"/>
        <v>0</v>
      </c>
      <c r="J25" s="359">
        <f t="shared" si="5"/>
        <v>0</v>
      </c>
      <c r="K25" s="359">
        <f t="shared" si="5"/>
        <v>0</v>
      </c>
    </row>
    <row r="26" s="13" customFormat="1" ht="12.75"/>
    <row r="27" s="13" customFormat="1" ht="12.75">
      <c r="A27" s="11" t="s">
        <v>39</v>
      </c>
    </row>
    <row r="28" s="13" customFormat="1" ht="12.75">
      <c r="A28" s="11"/>
    </row>
    <row r="29" spans="1:11" ht="15.75" customHeight="1">
      <c r="A29" s="538"/>
      <c r="B29" s="538"/>
      <c r="C29" s="1047"/>
      <c r="D29" s="1047"/>
      <c r="E29" s="1047"/>
      <c r="F29" s="1047"/>
      <c r="G29" s="538"/>
      <c r="H29" s="538"/>
      <c r="I29" s="538"/>
      <c r="J29" s="1048" t="s">
        <v>777</v>
      </c>
      <c r="K29" s="1048"/>
    </row>
    <row r="30" spans="1:14" s="16" customFormat="1" ht="13.5" customHeight="1" thickBot="1">
      <c r="A30" s="14" t="s">
        <v>20</v>
      </c>
      <c r="B30" s="582"/>
      <c r="C30" s="338"/>
      <c r="D30" s="338"/>
      <c r="E30" s="338"/>
      <c r="F30" s="338"/>
      <c r="G30" s="338"/>
      <c r="H30" s="338"/>
      <c r="I30" s="338"/>
      <c r="J30" s="338"/>
      <c r="K30" s="338"/>
      <c r="L30" s="80"/>
      <c r="M30" s="80"/>
      <c r="N30" s="80"/>
    </row>
    <row r="31" spans="1:14" s="16" customFormat="1" ht="12.75" customHeight="1">
      <c r="A31" s="338"/>
      <c r="B31" s="338"/>
      <c r="C31" s="338"/>
      <c r="D31" s="338"/>
      <c r="E31" s="338"/>
      <c r="F31" s="338"/>
      <c r="G31" s="338"/>
      <c r="H31" s="338"/>
      <c r="I31" s="338"/>
      <c r="J31" s="732"/>
      <c r="K31" s="732"/>
      <c r="L31" s="80"/>
      <c r="M31" s="80"/>
      <c r="N31" s="80"/>
    </row>
    <row r="32" spans="1:14" s="16" customFormat="1" ht="18.75" customHeight="1">
      <c r="A32" s="338"/>
      <c r="B32" s="338"/>
      <c r="C32" s="514" t="s">
        <v>778</v>
      </c>
      <c r="D32" s="514"/>
      <c r="E32" s="338"/>
      <c r="F32" s="338"/>
      <c r="G32" s="338"/>
      <c r="H32" s="338"/>
      <c r="I32" s="338"/>
      <c r="J32" s="540" t="s">
        <v>1019</v>
      </c>
      <c r="K32" s="338"/>
      <c r="L32" s="80"/>
      <c r="M32" s="80"/>
      <c r="N32" s="80"/>
    </row>
    <row r="33" spans="2:11" s="16" customFormat="1" ht="15.75">
      <c r="B33" s="14"/>
      <c r="C33" s="515" t="s">
        <v>779</v>
      </c>
      <c r="D33" s="515"/>
      <c r="E33" s="14"/>
      <c r="F33" s="14"/>
      <c r="G33" s="538"/>
      <c r="H33" s="103"/>
      <c r="I33" s="103"/>
      <c r="J33" s="540" t="s">
        <v>756</v>
      </c>
      <c r="K33" s="338"/>
    </row>
    <row r="34" spans="1:11" s="16" customFormat="1" ht="15.75">
      <c r="A34" s="14"/>
      <c r="B34" s="538"/>
      <c r="C34" s="516" t="s">
        <v>780</v>
      </c>
      <c r="D34" s="516"/>
      <c r="E34" s="538"/>
      <c r="F34" s="538"/>
      <c r="G34" s="538"/>
      <c r="H34" s="538"/>
      <c r="I34" s="538"/>
      <c r="J34" s="492" t="s">
        <v>81</v>
      </c>
      <c r="K34" s="36" t="s">
        <v>11</v>
      </c>
    </row>
    <row r="35" spans="1:10" ht="12.75">
      <c r="A35" s="876"/>
      <c r="B35" s="876"/>
      <c r="C35" s="876"/>
      <c r="D35" s="876"/>
      <c r="E35" s="876"/>
      <c r="F35" s="876"/>
      <c r="G35" s="876"/>
      <c r="H35" s="876"/>
      <c r="I35" s="876"/>
      <c r="J35" s="876"/>
    </row>
  </sheetData>
  <sheetProtection/>
  <mergeCells count="18">
    <mergeCell ref="A6:K6"/>
    <mergeCell ref="B10:B11"/>
    <mergeCell ref="E10:F10"/>
    <mergeCell ref="J2:K2"/>
    <mergeCell ref="I10:J10"/>
    <mergeCell ref="D2:E2"/>
    <mergeCell ref="A3:J3"/>
    <mergeCell ref="A4:J4"/>
    <mergeCell ref="C10:D10"/>
    <mergeCell ref="A10:A11"/>
    <mergeCell ref="A35:J35"/>
    <mergeCell ref="I8:K8"/>
    <mergeCell ref="C9:J9"/>
    <mergeCell ref="J31:K31"/>
    <mergeCell ref="C29:F29"/>
    <mergeCell ref="G10:H10"/>
    <mergeCell ref="K10:K11"/>
    <mergeCell ref="J29:K2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3" r:id="rId1"/>
</worksheet>
</file>

<file path=xl/worksheets/sheet39.xml><?xml version="1.0" encoding="utf-8"?>
<worksheet xmlns="http://schemas.openxmlformats.org/spreadsheetml/2006/main" xmlns:r="http://schemas.openxmlformats.org/officeDocument/2006/relationships">
  <sheetPr>
    <tabColor theme="3" tint="0.7999799847602844"/>
    <pageSetUpPr fitToPage="1"/>
  </sheetPr>
  <dimension ref="A2:K34"/>
  <sheetViews>
    <sheetView view="pageBreakPreview" zoomScale="90" zoomScaleSheetLayoutView="90" zoomScalePageLayoutView="0" workbookViewId="0" topLeftCell="A16">
      <selection activeCell="D29" sqref="D29"/>
    </sheetView>
  </sheetViews>
  <sheetFormatPr defaultColWidth="9.140625" defaultRowHeight="12.75"/>
  <cols>
    <col min="2" max="2" width="19.00390625" style="0" customWidth="1"/>
    <col min="3" max="3" width="16.28125" style="0" customWidth="1"/>
    <col min="4" max="4" width="15.8515625" style="0" customWidth="1"/>
    <col min="5" max="5" width="9.28125" style="0" customWidth="1"/>
    <col min="6" max="6" width="13.57421875" style="0" customWidth="1"/>
    <col min="7" max="7" width="9.7109375" style="0" customWidth="1"/>
    <col min="8" max="8" width="12.8515625" style="0" customWidth="1"/>
    <col min="9" max="9" width="16.8515625" style="0" customWidth="1"/>
    <col min="10" max="10" width="19.28125" style="0" customWidth="1"/>
    <col min="11" max="11" width="20.421875" style="0" customWidth="1"/>
  </cols>
  <sheetData>
    <row r="1" ht="54" customHeight="1"/>
    <row r="2" spans="4:11" ht="22.5" customHeight="1">
      <c r="D2" s="761"/>
      <c r="E2" s="761"/>
      <c r="H2" s="39"/>
      <c r="J2" s="884" t="s">
        <v>467</v>
      </c>
      <c r="K2" s="884"/>
    </row>
    <row r="3" spans="1:10" ht="15">
      <c r="A3" s="885" t="s">
        <v>0</v>
      </c>
      <c r="B3" s="885"/>
      <c r="C3" s="885"/>
      <c r="D3" s="885"/>
      <c r="E3" s="885"/>
      <c r="F3" s="885"/>
      <c r="G3" s="885"/>
      <c r="H3" s="885"/>
      <c r="I3" s="885"/>
      <c r="J3" s="885"/>
    </row>
    <row r="4" spans="1:10" ht="18">
      <c r="A4" s="935" t="s">
        <v>781</v>
      </c>
      <c r="B4" s="935"/>
      <c r="C4" s="935"/>
      <c r="D4" s="935"/>
      <c r="E4" s="935"/>
      <c r="F4" s="935"/>
      <c r="G4" s="935"/>
      <c r="H4" s="935"/>
      <c r="I4" s="935"/>
      <c r="J4" s="935"/>
    </row>
    <row r="5" ht="10.5" customHeight="1"/>
    <row r="6" spans="1:11" s="16" customFormat="1" ht="15.75" customHeight="1">
      <c r="A6" s="1050" t="s">
        <v>477</v>
      </c>
      <c r="B6" s="1050"/>
      <c r="C6" s="1050"/>
      <c r="D6" s="1050"/>
      <c r="E6" s="1050"/>
      <c r="F6" s="1050"/>
      <c r="G6" s="1050"/>
      <c r="H6" s="1050"/>
      <c r="I6" s="1050"/>
      <c r="J6" s="1050"/>
      <c r="K6" s="1050"/>
    </row>
    <row r="7" spans="1:10" s="16" customFormat="1" ht="15.75" customHeight="1">
      <c r="A7" s="42"/>
      <c r="B7" s="42"/>
      <c r="C7" s="42"/>
      <c r="D7" s="42"/>
      <c r="E7" s="42"/>
      <c r="F7" s="42"/>
      <c r="G7" s="42"/>
      <c r="H7" s="42"/>
      <c r="I7" s="42"/>
      <c r="J7" s="42"/>
    </row>
    <row r="8" spans="1:11" s="16" customFormat="1" ht="12.75">
      <c r="A8" s="199" t="s">
        <v>755</v>
      </c>
      <c r="B8" s="199"/>
      <c r="C8" s="200"/>
      <c r="I8" s="962" t="s">
        <v>853</v>
      </c>
      <c r="J8" s="962"/>
      <c r="K8" s="962"/>
    </row>
    <row r="9" spans="3:10" s="14" customFormat="1" ht="15.75" hidden="1">
      <c r="C9" s="885" t="s">
        <v>14</v>
      </c>
      <c r="D9" s="885"/>
      <c r="E9" s="885"/>
      <c r="F9" s="885"/>
      <c r="G9" s="885"/>
      <c r="H9" s="885"/>
      <c r="I9" s="885"/>
      <c r="J9" s="885"/>
    </row>
    <row r="10" spans="1:11" ht="31.5" customHeight="1">
      <c r="A10" s="879" t="s">
        <v>22</v>
      </c>
      <c r="B10" s="879" t="s">
        <v>35</v>
      </c>
      <c r="C10" s="931" t="s">
        <v>875</v>
      </c>
      <c r="D10" s="970"/>
      <c r="E10" s="931" t="s">
        <v>466</v>
      </c>
      <c r="F10" s="970"/>
      <c r="G10" s="931" t="s">
        <v>37</v>
      </c>
      <c r="H10" s="970"/>
      <c r="I10" s="817" t="s">
        <v>104</v>
      </c>
      <c r="J10" s="817"/>
      <c r="K10" s="879" t="s">
        <v>504</v>
      </c>
    </row>
    <row r="11" spans="1:11" s="15" customFormat="1" ht="46.5" customHeight="1">
      <c r="A11" s="880"/>
      <c r="B11" s="880"/>
      <c r="C11" s="5" t="s">
        <v>38</v>
      </c>
      <c r="D11" s="5" t="s">
        <v>893</v>
      </c>
      <c r="E11" s="5" t="s">
        <v>38</v>
      </c>
      <c r="F11" s="5" t="s">
        <v>893</v>
      </c>
      <c r="G11" s="5" t="s">
        <v>38</v>
      </c>
      <c r="H11" s="5" t="s">
        <v>103</v>
      </c>
      <c r="I11" s="5" t="s">
        <v>133</v>
      </c>
      <c r="J11" s="5" t="s">
        <v>894</v>
      </c>
      <c r="K11" s="880"/>
    </row>
    <row r="12" spans="1:11" ht="12.75">
      <c r="A12" s="266">
        <v>1</v>
      </c>
      <c r="B12" s="266">
        <v>2</v>
      </c>
      <c r="C12" s="266">
        <v>3</v>
      </c>
      <c r="D12" s="266">
        <v>4</v>
      </c>
      <c r="E12" s="266">
        <v>5</v>
      </c>
      <c r="F12" s="266">
        <v>6</v>
      </c>
      <c r="G12" s="266">
        <v>7</v>
      </c>
      <c r="H12" s="266">
        <v>8</v>
      </c>
      <c r="I12" s="266">
        <v>9</v>
      </c>
      <c r="J12" s="266">
        <v>10</v>
      </c>
      <c r="K12" s="266">
        <v>11</v>
      </c>
    </row>
    <row r="13" spans="1:11" ht="14.25">
      <c r="A13" s="8">
        <v>1</v>
      </c>
      <c r="B13" s="19" t="s">
        <v>726</v>
      </c>
      <c r="C13" s="356">
        <v>1098</v>
      </c>
      <c r="D13" s="357">
        <f>C13*0.05</f>
        <v>54.900000000000006</v>
      </c>
      <c r="E13" s="356">
        <v>1098</v>
      </c>
      <c r="F13" s="357">
        <f>E13*0.05</f>
        <v>54.900000000000006</v>
      </c>
      <c r="G13" s="356">
        <v>0</v>
      </c>
      <c r="H13" s="357">
        <f>G13*0.05</f>
        <v>0</v>
      </c>
      <c r="I13" s="356">
        <f>C13-E13</f>
        <v>0</v>
      </c>
      <c r="J13" s="357">
        <f>I13*0.05</f>
        <v>0</v>
      </c>
      <c r="K13" s="356">
        <v>0</v>
      </c>
    </row>
    <row r="14" spans="1:11" ht="14.25">
      <c r="A14" s="8">
        <v>2</v>
      </c>
      <c r="B14" s="19" t="s">
        <v>727</v>
      </c>
      <c r="C14" s="356">
        <v>2093</v>
      </c>
      <c r="D14" s="357">
        <f aca="true" t="shared" si="0" ref="D14:D24">C14*0.05</f>
        <v>104.65</v>
      </c>
      <c r="E14" s="356">
        <v>1975</v>
      </c>
      <c r="F14" s="357">
        <f aca="true" t="shared" si="1" ref="F14:F24">E14*0.05</f>
        <v>98.75</v>
      </c>
      <c r="G14" s="356">
        <v>0</v>
      </c>
      <c r="H14" s="357">
        <f aca="true" t="shared" si="2" ref="H14:H24">G14*0.05</f>
        <v>0</v>
      </c>
      <c r="I14" s="356">
        <f aca="true" t="shared" si="3" ref="I14:I24">C14-E14</f>
        <v>118</v>
      </c>
      <c r="J14" s="357">
        <f aca="true" t="shared" si="4" ref="J14:J24">I14*0.05</f>
        <v>5.9</v>
      </c>
      <c r="K14" s="356">
        <v>0</v>
      </c>
    </row>
    <row r="15" spans="1:11" ht="14.25">
      <c r="A15" s="8">
        <v>3</v>
      </c>
      <c r="B15" s="19" t="s">
        <v>728</v>
      </c>
      <c r="C15" s="356">
        <v>1102</v>
      </c>
      <c r="D15" s="357">
        <f t="shared" si="0"/>
        <v>55.1</v>
      </c>
      <c r="E15" s="356">
        <v>1102</v>
      </c>
      <c r="F15" s="357">
        <f t="shared" si="1"/>
        <v>55.1</v>
      </c>
      <c r="G15" s="356">
        <v>0</v>
      </c>
      <c r="H15" s="357">
        <f t="shared" si="2"/>
        <v>0</v>
      </c>
      <c r="I15" s="356">
        <f t="shared" si="3"/>
        <v>0</v>
      </c>
      <c r="J15" s="357">
        <f t="shared" si="4"/>
        <v>0</v>
      </c>
      <c r="K15" s="356">
        <v>0</v>
      </c>
    </row>
    <row r="16" spans="1:11" ht="14.25">
      <c r="A16" s="8">
        <v>4</v>
      </c>
      <c r="B16" s="19" t="s">
        <v>729</v>
      </c>
      <c r="C16" s="356">
        <v>3831</v>
      </c>
      <c r="D16" s="357">
        <f t="shared" si="0"/>
        <v>191.55</v>
      </c>
      <c r="E16" s="356">
        <v>3826</v>
      </c>
      <c r="F16" s="357">
        <f t="shared" si="1"/>
        <v>191.3</v>
      </c>
      <c r="G16" s="356">
        <v>0</v>
      </c>
      <c r="H16" s="357">
        <f t="shared" si="2"/>
        <v>0</v>
      </c>
      <c r="I16" s="356">
        <f t="shared" si="3"/>
        <v>5</v>
      </c>
      <c r="J16" s="357">
        <f t="shared" si="4"/>
        <v>0.25</v>
      </c>
      <c r="K16" s="356">
        <v>0</v>
      </c>
    </row>
    <row r="17" spans="1:11" ht="14.25">
      <c r="A17" s="8">
        <v>5</v>
      </c>
      <c r="B17" s="19" t="s">
        <v>730</v>
      </c>
      <c r="C17" s="356">
        <v>622</v>
      </c>
      <c r="D17" s="357">
        <f t="shared" si="0"/>
        <v>31.1</v>
      </c>
      <c r="E17" s="356">
        <v>622</v>
      </c>
      <c r="F17" s="357">
        <f t="shared" si="1"/>
        <v>31.1</v>
      </c>
      <c r="G17" s="356">
        <v>0</v>
      </c>
      <c r="H17" s="357">
        <f t="shared" si="2"/>
        <v>0</v>
      </c>
      <c r="I17" s="356">
        <f t="shared" si="3"/>
        <v>0</v>
      </c>
      <c r="J17" s="357">
        <f t="shared" si="4"/>
        <v>0</v>
      </c>
      <c r="K17" s="356">
        <v>0</v>
      </c>
    </row>
    <row r="18" spans="1:11" ht="14.25">
      <c r="A18" s="8">
        <v>6</v>
      </c>
      <c r="B18" s="19" t="s">
        <v>731</v>
      </c>
      <c r="C18" s="356">
        <v>1218</v>
      </c>
      <c r="D18" s="357">
        <f t="shared" si="0"/>
        <v>60.900000000000006</v>
      </c>
      <c r="E18" s="356">
        <v>1218</v>
      </c>
      <c r="F18" s="357">
        <f t="shared" si="1"/>
        <v>60.900000000000006</v>
      </c>
      <c r="G18" s="356">
        <v>0</v>
      </c>
      <c r="H18" s="357">
        <f t="shared" si="2"/>
        <v>0</v>
      </c>
      <c r="I18" s="356">
        <f t="shared" si="3"/>
        <v>0</v>
      </c>
      <c r="J18" s="357">
        <f t="shared" si="4"/>
        <v>0</v>
      </c>
      <c r="K18" s="356">
        <v>0</v>
      </c>
    </row>
    <row r="19" spans="1:11" ht="14.25">
      <c r="A19" s="8">
        <v>7</v>
      </c>
      <c r="B19" s="19" t="s">
        <v>732</v>
      </c>
      <c r="C19" s="356">
        <v>351</v>
      </c>
      <c r="D19" s="357">
        <f t="shared" si="0"/>
        <v>17.55</v>
      </c>
      <c r="E19" s="356">
        <v>351</v>
      </c>
      <c r="F19" s="357">
        <f t="shared" si="1"/>
        <v>17.55</v>
      </c>
      <c r="G19" s="356">
        <v>0</v>
      </c>
      <c r="H19" s="357">
        <f t="shared" si="2"/>
        <v>0</v>
      </c>
      <c r="I19" s="356">
        <f t="shared" si="3"/>
        <v>0</v>
      </c>
      <c r="J19" s="357">
        <f t="shared" si="4"/>
        <v>0</v>
      </c>
      <c r="K19" s="356">
        <v>0</v>
      </c>
    </row>
    <row r="20" spans="1:11" ht="14.25">
      <c r="A20" s="8">
        <v>8</v>
      </c>
      <c r="B20" s="19" t="s">
        <v>733</v>
      </c>
      <c r="C20" s="356">
        <v>3087</v>
      </c>
      <c r="D20" s="357">
        <f t="shared" si="0"/>
        <v>154.35000000000002</v>
      </c>
      <c r="E20" s="356">
        <v>2997</v>
      </c>
      <c r="F20" s="357">
        <f t="shared" si="1"/>
        <v>149.85</v>
      </c>
      <c r="G20" s="356">
        <v>0</v>
      </c>
      <c r="H20" s="357">
        <f t="shared" si="2"/>
        <v>0</v>
      </c>
      <c r="I20" s="356">
        <f t="shared" si="3"/>
        <v>90</v>
      </c>
      <c r="J20" s="357">
        <f t="shared" si="4"/>
        <v>4.5</v>
      </c>
      <c r="K20" s="356">
        <v>0</v>
      </c>
    </row>
    <row r="21" spans="1:11" ht="14.25">
      <c r="A21" s="8">
        <v>9</v>
      </c>
      <c r="B21" s="19" t="s">
        <v>734</v>
      </c>
      <c r="C21" s="356">
        <v>3069</v>
      </c>
      <c r="D21" s="357">
        <f t="shared" si="0"/>
        <v>153.45000000000002</v>
      </c>
      <c r="E21" s="356">
        <v>3039</v>
      </c>
      <c r="F21" s="357">
        <f t="shared" si="1"/>
        <v>151.95000000000002</v>
      </c>
      <c r="G21" s="356">
        <v>0</v>
      </c>
      <c r="H21" s="357">
        <f t="shared" si="2"/>
        <v>0</v>
      </c>
      <c r="I21" s="356">
        <f t="shared" si="3"/>
        <v>30</v>
      </c>
      <c r="J21" s="357">
        <f t="shared" si="4"/>
        <v>1.5</v>
      </c>
      <c r="K21" s="356">
        <v>0</v>
      </c>
    </row>
    <row r="22" spans="1:11" ht="14.25">
      <c r="A22" s="8">
        <v>10</v>
      </c>
      <c r="B22" s="19" t="s">
        <v>735</v>
      </c>
      <c r="C22" s="356">
        <v>1458</v>
      </c>
      <c r="D22" s="357">
        <f t="shared" si="0"/>
        <v>72.9</v>
      </c>
      <c r="E22" s="356">
        <v>1458</v>
      </c>
      <c r="F22" s="357">
        <f t="shared" si="1"/>
        <v>72.9</v>
      </c>
      <c r="G22" s="356">
        <v>0</v>
      </c>
      <c r="H22" s="357">
        <f t="shared" si="2"/>
        <v>0</v>
      </c>
      <c r="I22" s="356">
        <f t="shared" si="3"/>
        <v>0</v>
      </c>
      <c r="J22" s="357">
        <f t="shared" si="4"/>
        <v>0</v>
      </c>
      <c r="K22" s="356">
        <v>0</v>
      </c>
    </row>
    <row r="23" spans="1:11" ht="14.25">
      <c r="A23" s="8">
        <v>11</v>
      </c>
      <c r="B23" s="19" t="s">
        <v>736</v>
      </c>
      <c r="C23" s="356">
        <v>1270</v>
      </c>
      <c r="D23" s="357">
        <f t="shared" si="0"/>
        <v>63.5</v>
      </c>
      <c r="E23" s="356">
        <v>1212</v>
      </c>
      <c r="F23" s="357">
        <f t="shared" si="1"/>
        <v>60.6</v>
      </c>
      <c r="G23" s="356">
        <v>0</v>
      </c>
      <c r="H23" s="357">
        <f t="shared" si="2"/>
        <v>0</v>
      </c>
      <c r="I23" s="356">
        <f t="shared" si="3"/>
        <v>58</v>
      </c>
      <c r="J23" s="357">
        <f t="shared" si="4"/>
        <v>2.9000000000000004</v>
      </c>
      <c r="K23" s="356">
        <v>0</v>
      </c>
    </row>
    <row r="24" spans="1:11" ht="14.25">
      <c r="A24" s="8">
        <v>12</v>
      </c>
      <c r="B24" s="19" t="s">
        <v>737</v>
      </c>
      <c r="C24" s="356">
        <v>1276</v>
      </c>
      <c r="D24" s="357">
        <f t="shared" si="0"/>
        <v>63.800000000000004</v>
      </c>
      <c r="E24" s="356">
        <v>1276</v>
      </c>
      <c r="F24" s="357">
        <f t="shared" si="1"/>
        <v>63.800000000000004</v>
      </c>
      <c r="G24" s="356">
        <v>0</v>
      </c>
      <c r="H24" s="357">
        <f t="shared" si="2"/>
        <v>0</v>
      </c>
      <c r="I24" s="356">
        <f t="shared" si="3"/>
        <v>0</v>
      </c>
      <c r="J24" s="357">
        <f t="shared" si="4"/>
        <v>0</v>
      </c>
      <c r="K24" s="356">
        <v>0</v>
      </c>
    </row>
    <row r="25" spans="1:11" ht="15">
      <c r="A25" s="29"/>
      <c r="B25" s="29" t="s">
        <v>17</v>
      </c>
      <c r="C25" s="361">
        <f>SUM(C13:C24)</f>
        <v>20475</v>
      </c>
      <c r="D25" s="362">
        <f>C25*0.05</f>
        <v>1023.75</v>
      </c>
      <c r="E25" s="361">
        <f aca="true" t="shared" si="5" ref="E25:K25">SUM(E13:E24)</f>
        <v>20174</v>
      </c>
      <c r="F25" s="362">
        <f t="shared" si="5"/>
        <v>1008.7</v>
      </c>
      <c r="G25" s="361">
        <f t="shared" si="5"/>
        <v>0</v>
      </c>
      <c r="H25" s="362">
        <f t="shared" si="5"/>
        <v>0</v>
      </c>
      <c r="I25" s="361">
        <f>SUM(I13:I24)</f>
        <v>301</v>
      </c>
      <c r="J25" s="362">
        <f t="shared" si="5"/>
        <v>15.05</v>
      </c>
      <c r="K25" s="361">
        <f t="shared" si="5"/>
        <v>0</v>
      </c>
    </row>
    <row r="26" spans="6:10" s="13" customFormat="1" ht="14.25">
      <c r="F26" s="474"/>
      <c r="J26" s="409"/>
    </row>
    <row r="27" s="13" customFormat="1" ht="12.75">
      <c r="A27" s="11" t="s">
        <v>39</v>
      </c>
    </row>
    <row r="28" spans="1:11" ht="15.75" customHeight="1">
      <c r="A28" s="538"/>
      <c r="B28" s="538"/>
      <c r="C28" s="1047"/>
      <c r="D28" s="1047"/>
      <c r="E28" s="1047"/>
      <c r="F28" s="1047"/>
      <c r="G28" s="538"/>
      <c r="H28" s="538"/>
      <c r="I28" s="538"/>
      <c r="J28" s="732" t="s">
        <v>777</v>
      </c>
      <c r="K28" s="732"/>
    </row>
    <row r="29" spans="1:11" s="16" customFormat="1" ht="13.5" customHeight="1" thickBot="1">
      <c r="A29" s="14" t="s">
        <v>20</v>
      </c>
      <c r="B29" s="582"/>
      <c r="C29" s="338"/>
      <c r="D29" s="338"/>
      <c r="E29" s="338"/>
      <c r="F29" s="338"/>
      <c r="G29" s="338"/>
      <c r="H29" s="338"/>
      <c r="I29" s="338"/>
      <c r="J29" s="338"/>
      <c r="K29" s="338"/>
    </row>
    <row r="30" spans="1:11" s="16" customFormat="1" ht="12.75" customHeight="1">
      <c r="A30" s="338"/>
      <c r="B30" s="338"/>
      <c r="C30" s="338"/>
      <c r="D30" s="338"/>
      <c r="E30" s="338"/>
      <c r="F30" s="338"/>
      <c r="G30" s="338"/>
      <c r="H30" s="338"/>
      <c r="I30" s="338"/>
      <c r="J30" s="732"/>
      <c r="K30" s="732"/>
    </row>
    <row r="31" spans="1:11" s="16" customFormat="1" ht="15.75" customHeight="1">
      <c r="A31" s="338"/>
      <c r="B31" s="338"/>
      <c r="C31" s="514" t="s">
        <v>778</v>
      </c>
      <c r="D31" s="338"/>
      <c r="E31" s="338"/>
      <c r="F31" s="338"/>
      <c r="G31" s="338"/>
      <c r="H31" s="338"/>
      <c r="I31" s="338"/>
      <c r="J31" s="540" t="s">
        <v>1019</v>
      </c>
      <c r="K31" s="338"/>
    </row>
    <row r="32" spans="2:11" s="16" customFormat="1" ht="15.75">
      <c r="B32" s="14"/>
      <c r="C32" s="515" t="s">
        <v>779</v>
      </c>
      <c r="D32" s="14"/>
      <c r="E32" s="14"/>
      <c r="F32" s="14"/>
      <c r="G32" s="538"/>
      <c r="H32" s="103"/>
      <c r="I32" s="103"/>
      <c r="J32" s="540" t="s">
        <v>756</v>
      </c>
      <c r="K32" s="338"/>
    </row>
    <row r="33" spans="1:11" s="16" customFormat="1" ht="15.75">
      <c r="A33" s="14"/>
      <c r="B33" s="538"/>
      <c r="C33" s="516" t="s">
        <v>780</v>
      </c>
      <c r="D33" s="538"/>
      <c r="E33" s="538"/>
      <c r="F33" s="538"/>
      <c r="G33" s="538"/>
      <c r="H33" s="538"/>
      <c r="I33" s="538"/>
      <c r="J33" s="492" t="s">
        <v>81</v>
      </c>
      <c r="K33" s="36" t="s">
        <v>11</v>
      </c>
    </row>
    <row r="34" spans="1:10" ht="12.75">
      <c r="A34" s="876"/>
      <c r="B34" s="876"/>
      <c r="C34" s="876"/>
      <c r="D34" s="876"/>
      <c r="E34" s="876"/>
      <c r="F34" s="876"/>
      <c r="G34" s="876"/>
      <c r="H34" s="876"/>
      <c r="I34" s="876"/>
      <c r="J34" s="876"/>
    </row>
  </sheetData>
  <sheetProtection/>
  <mergeCells count="18">
    <mergeCell ref="G10:H10"/>
    <mergeCell ref="I10:J10"/>
    <mergeCell ref="D2:E2"/>
    <mergeCell ref="J2:K2"/>
    <mergeCell ref="A3:J3"/>
    <mergeCell ref="A4:J4"/>
    <mergeCell ref="A6:K6"/>
    <mergeCell ref="I8:K8"/>
    <mergeCell ref="J28:K28"/>
    <mergeCell ref="J30:K30"/>
    <mergeCell ref="A34:J34"/>
    <mergeCell ref="K10:K11"/>
    <mergeCell ref="C28:F28"/>
    <mergeCell ref="C9:J9"/>
    <mergeCell ref="A10:A11"/>
    <mergeCell ref="B10:B11"/>
    <mergeCell ref="C10:D10"/>
    <mergeCell ref="E10:F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tabColor theme="3" tint="0.7999799847602844"/>
    <pageSetUpPr fitToPage="1"/>
  </sheetPr>
  <dimension ref="A1:T62"/>
  <sheetViews>
    <sheetView view="pageBreakPreview" zoomScale="90" zoomScaleNormal="80" zoomScaleSheetLayoutView="90" zoomScalePageLayoutView="0" workbookViewId="0" topLeftCell="A25">
      <selection activeCell="E54" sqref="E54"/>
    </sheetView>
  </sheetViews>
  <sheetFormatPr defaultColWidth="9.140625" defaultRowHeight="12.75"/>
  <cols>
    <col min="1" max="1" width="9.28125" style="15" customWidth="1"/>
    <col min="2" max="3" width="8.57421875" style="15" customWidth="1"/>
    <col min="4" max="4" width="12.00390625" style="15" customWidth="1"/>
    <col min="5" max="5" width="8.57421875" style="15" customWidth="1"/>
    <col min="6" max="6" width="9.57421875" style="15" customWidth="1"/>
    <col min="7" max="7" width="8.57421875" style="15" customWidth="1"/>
    <col min="8" max="8" width="11.7109375" style="15" customWidth="1"/>
    <col min="9" max="15" width="8.57421875" style="15" customWidth="1"/>
    <col min="16" max="16" width="8.421875" style="15" customWidth="1"/>
    <col min="17" max="19" width="8.57421875" style="15" customWidth="1"/>
    <col min="20" max="16384" width="9.140625" style="15" customWidth="1"/>
  </cols>
  <sheetData>
    <row r="1" spans="1:19" ht="12.75">
      <c r="A1" s="15" t="s">
        <v>11</v>
      </c>
      <c r="H1" s="761"/>
      <c r="I1" s="761"/>
      <c r="R1" s="762" t="s">
        <v>54</v>
      </c>
      <c r="S1" s="762"/>
    </row>
    <row r="2" spans="1:19" s="14" customFormat="1" ht="15.75">
      <c r="A2" s="763" t="s">
        <v>0</v>
      </c>
      <c r="B2" s="763"/>
      <c r="C2" s="763"/>
      <c r="D2" s="763"/>
      <c r="E2" s="763"/>
      <c r="F2" s="763"/>
      <c r="G2" s="763"/>
      <c r="H2" s="763"/>
      <c r="I2" s="763"/>
      <c r="J2" s="763"/>
      <c r="K2" s="763"/>
      <c r="L2" s="763"/>
      <c r="M2" s="763"/>
      <c r="N2" s="763"/>
      <c r="O2" s="763"/>
      <c r="P2" s="763"/>
      <c r="Q2" s="763"/>
      <c r="R2" s="763"/>
      <c r="S2" s="763"/>
    </row>
    <row r="3" spans="1:19" s="14" customFormat="1" ht="20.25" customHeight="1">
      <c r="A3" s="796" t="s">
        <v>781</v>
      </c>
      <c r="B3" s="796"/>
      <c r="C3" s="796"/>
      <c r="D3" s="796"/>
      <c r="E3" s="796"/>
      <c r="F3" s="796"/>
      <c r="G3" s="796"/>
      <c r="H3" s="796"/>
      <c r="I3" s="796"/>
      <c r="J3" s="796"/>
      <c r="K3" s="796"/>
      <c r="L3" s="796"/>
      <c r="M3" s="796"/>
      <c r="N3" s="796"/>
      <c r="O3" s="796"/>
      <c r="P3" s="796"/>
      <c r="Q3" s="796"/>
      <c r="R3" s="796"/>
      <c r="S3" s="796"/>
    </row>
    <row r="5" spans="1:19" s="14" customFormat="1" ht="15.75">
      <c r="A5" s="764" t="s">
        <v>842</v>
      </c>
      <c r="B5" s="764"/>
      <c r="C5" s="764"/>
      <c r="D5" s="764"/>
      <c r="E5" s="764"/>
      <c r="F5" s="764"/>
      <c r="G5" s="764"/>
      <c r="H5" s="764"/>
      <c r="I5" s="764"/>
      <c r="J5" s="764"/>
      <c r="K5" s="764"/>
      <c r="L5" s="764"/>
      <c r="M5" s="764"/>
      <c r="N5" s="764"/>
      <c r="O5" s="764"/>
      <c r="P5" s="764"/>
      <c r="Q5" s="764"/>
      <c r="R5" s="764"/>
      <c r="S5" s="764"/>
    </row>
    <row r="6" spans="1:2" ht="12.75">
      <c r="A6" s="34" t="s">
        <v>755</v>
      </c>
      <c r="B6" s="34"/>
    </row>
    <row r="7" spans="1:19" ht="12.75">
      <c r="A7" s="765" t="s">
        <v>162</v>
      </c>
      <c r="B7" s="765"/>
      <c r="C7" s="765"/>
      <c r="D7" s="765"/>
      <c r="E7" s="765"/>
      <c r="F7" s="765"/>
      <c r="G7" s="765"/>
      <c r="H7" s="765"/>
      <c r="I7" s="765"/>
      <c r="R7" s="30"/>
      <c r="S7" s="30"/>
    </row>
    <row r="9" spans="1:12" s="263" customFormat="1" ht="18" customHeight="1">
      <c r="A9" s="494"/>
      <c r="B9" s="759" t="s">
        <v>41</v>
      </c>
      <c r="C9" s="759"/>
      <c r="D9" s="759" t="s">
        <v>42</v>
      </c>
      <c r="E9" s="759"/>
      <c r="F9" s="759" t="s">
        <v>43</v>
      </c>
      <c r="G9" s="759"/>
      <c r="H9" s="766" t="s">
        <v>44</v>
      </c>
      <c r="I9" s="766"/>
      <c r="J9" s="759" t="s">
        <v>45</v>
      </c>
      <c r="K9" s="759"/>
      <c r="L9" s="494" t="s">
        <v>17</v>
      </c>
    </row>
    <row r="10" spans="1:12" s="500" customFormat="1" ht="13.5" customHeight="1">
      <c r="A10" s="499">
        <v>1</v>
      </c>
      <c r="B10" s="782">
        <v>2</v>
      </c>
      <c r="C10" s="782"/>
      <c r="D10" s="782">
        <v>3</v>
      </c>
      <c r="E10" s="782"/>
      <c r="F10" s="782">
        <v>4</v>
      </c>
      <c r="G10" s="782"/>
      <c r="H10" s="782">
        <v>5</v>
      </c>
      <c r="I10" s="782"/>
      <c r="J10" s="782">
        <v>6</v>
      </c>
      <c r="K10" s="782"/>
      <c r="L10" s="499">
        <v>7</v>
      </c>
    </row>
    <row r="11" spans="1:12" s="263" customFormat="1" ht="12.75">
      <c r="A11" s="498" t="s">
        <v>46</v>
      </c>
      <c r="B11" s="773">
        <v>689</v>
      </c>
      <c r="C11" s="773"/>
      <c r="D11" s="773">
        <v>229</v>
      </c>
      <c r="E11" s="773"/>
      <c r="F11" s="773">
        <v>259</v>
      </c>
      <c r="G11" s="773"/>
      <c r="H11" s="773">
        <v>8</v>
      </c>
      <c r="I11" s="773"/>
      <c r="J11" s="773">
        <v>2611</v>
      </c>
      <c r="K11" s="773"/>
      <c r="L11" s="501">
        <f>B11+D11+F11+H11+J11</f>
        <v>3796</v>
      </c>
    </row>
    <row r="12" spans="1:12" s="263" customFormat="1" ht="12.75">
      <c r="A12" s="498" t="s">
        <v>47</v>
      </c>
      <c r="B12" s="773">
        <v>2918</v>
      </c>
      <c r="C12" s="773"/>
      <c r="D12" s="773">
        <v>1450</v>
      </c>
      <c r="E12" s="773"/>
      <c r="F12" s="773">
        <v>1971</v>
      </c>
      <c r="G12" s="773"/>
      <c r="H12" s="773">
        <v>43</v>
      </c>
      <c r="I12" s="773"/>
      <c r="J12" s="773">
        <v>11354</v>
      </c>
      <c r="K12" s="773"/>
      <c r="L12" s="501">
        <f>B12+D12+F12+H12+J12</f>
        <v>17736</v>
      </c>
    </row>
    <row r="13" spans="1:13" s="263" customFormat="1" ht="12.75">
      <c r="A13" s="498" t="s">
        <v>17</v>
      </c>
      <c r="B13" s="760">
        <f>B11+B12</f>
        <v>3607</v>
      </c>
      <c r="C13" s="760"/>
      <c r="D13" s="760">
        <f>D11+D12</f>
        <v>1679</v>
      </c>
      <c r="E13" s="760"/>
      <c r="F13" s="760">
        <f>F11+F12</f>
        <v>2230</v>
      </c>
      <c r="G13" s="760"/>
      <c r="H13" s="760">
        <f>H11+H12</f>
        <v>51</v>
      </c>
      <c r="I13" s="760"/>
      <c r="J13" s="760">
        <f>J11+J12</f>
        <v>13965</v>
      </c>
      <c r="K13" s="760"/>
      <c r="L13" s="502">
        <f>L11+L12</f>
        <v>21532</v>
      </c>
      <c r="M13" s="503"/>
    </row>
    <row r="14" spans="1:13" s="263" customFormat="1" ht="12.75">
      <c r="A14" s="504"/>
      <c r="B14" s="504"/>
      <c r="C14" s="504"/>
      <c r="D14" s="504"/>
      <c r="E14" s="504"/>
      <c r="F14" s="504"/>
      <c r="G14" s="504"/>
      <c r="H14" s="504"/>
      <c r="I14" s="504"/>
      <c r="J14" s="504"/>
      <c r="K14" s="504"/>
      <c r="L14" s="504"/>
      <c r="M14" s="395"/>
    </row>
    <row r="15" spans="1:12" s="263" customFormat="1" ht="12.75">
      <c r="A15" s="777" t="s">
        <v>418</v>
      </c>
      <c r="B15" s="777"/>
      <c r="C15" s="777"/>
      <c r="D15" s="777"/>
      <c r="E15" s="777"/>
      <c r="F15" s="777"/>
      <c r="G15" s="777"/>
      <c r="H15" s="504"/>
      <c r="I15" s="504"/>
      <c r="J15" s="504"/>
      <c r="K15" s="504"/>
      <c r="L15" s="504"/>
    </row>
    <row r="16" spans="1:12" s="263" customFormat="1" ht="12.75" customHeight="1">
      <c r="A16" s="778" t="s">
        <v>169</v>
      </c>
      <c r="B16" s="779"/>
      <c r="C16" s="780" t="s">
        <v>195</v>
      </c>
      <c r="D16" s="780"/>
      <c r="E16" s="498" t="s">
        <v>17</v>
      </c>
      <c r="I16" s="504"/>
      <c r="J16" s="504"/>
      <c r="K16" s="504"/>
      <c r="L16" s="504"/>
    </row>
    <row r="17" spans="1:12" s="263" customFormat="1" ht="12.75">
      <c r="A17" s="745">
        <v>900</v>
      </c>
      <c r="B17" s="745"/>
      <c r="C17" s="745">
        <v>100</v>
      </c>
      <c r="D17" s="745"/>
      <c r="E17" s="498">
        <f>A17+C17</f>
        <v>1000</v>
      </c>
      <c r="I17" s="504"/>
      <c r="J17" s="504"/>
      <c r="K17" s="504"/>
      <c r="L17" s="504"/>
    </row>
    <row r="18" spans="1:19" s="263" customFormat="1" ht="12.75">
      <c r="A18" s="745">
        <v>0</v>
      </c>
      <c r="B18" s="745"/>
      <c r="C18" s="745">
        <v>1000</v>
      </c>
      <c r="D18" s="745"/>
      <c r="E18" s="505">
        <f>A18+C18</f>
        <v>1000</v>
      </c>
      <c r="F18" s="781" t="s">
        <v>832</v>
      </c>
      <c r="G18" s="777"/>
      <c r="H18" s="777"/>
      <c r="I18" s="777"/>
      <c r="J18" s="777"/>
      <c r="K18" s="777"/>
      <c r="L18" s="777"/>
      <c r="M18" s="777"/>
      <c r="N18" s="777"/>
      <c r="O18" s="777"/>
      <c r="P18" s="777"/>
      <c r="Q18" s="777"/>
      <c r="R18" s="777"/>
      <c r="S18" s="777"/>
    </row>
    <row r="19" spans="1:12" s="263" customFormat="1" ht="12.75">
      <c r="A19" s="745">
        <f>A17+A18</f>
        <v>900</v>
      </c>
      <c r="B19" s="745"/>
      <c r="C19" s="745">
        <f>C17+C18</f>
        <v>1100</v>
      </c>
      <c r="D19" s="745"/>
      <c r="E19" s="498">
        <f>A19+C19</f>
        <v>2000</v>
      </c>
      <c r="F19" s="503"/>
      <c r="G19" s="497"/>
      <c r="H19" s="504"/>
      <c r="I19" s="504"/>
      <c r="J19" s="504"/>
      <c r="K19" s="504"/>
      <c r="L19" s="504"/>
    </row>
    <row r="20" s="263" customFormat="1" ht="12.75"/>
    <row r="21" spans="1:19" s="263" customFormat="1" ht="18.75" customHeight="1">
      <c r="A21" s="776" t="s">
        <v>163</v>
      </c>
      <c r="B21" s="776"/>
      <c r="C21" s="776"/>
      <c r="D21" s="776"/>
      <c r="E21" s="776"/>
      <c r="F21" s="776"/>
      <c r="G21" s="776"/>
      <c r="H21" s="776"/>
      <c r="I21" s="776"/>
      <c r="J21" s="776"/>
      <c r="K21" s="776"/>
      <c r="L21" s="776"/>
      <c r="M21" s="776"/>
      <c r="N21" s="776"/>
      <c r="O21" s="776"/>
      <c r="P21" s="776"/>
      <c r="Q21" s="776"/>
      <c r="R21" s="776"/>
      <c r="S21" s="776"/>
    </row>
    <row r="22" spans="1:20" s="263" customFormat="1" ht="12.75">
      <c r="A22" s="759" t="s">
        <v>22</v>
      </c>
      <c r="B22" s="759" t="s">
        <v>48</v>
      </c>
      <c r="C22" s="759"/>
      <c r="D22" s="759"/>
      <c r="E22" s="760" t="s">
        <v>23</v>
      </c>
      <c r="F22" s="760"/>
      <c r="G22" s="760"/>
      <c r="H22" s="760"/>
      <c r="I22" s="760"/>
      <c r="J22" s="760"/>
      <c r="K22" s="760"/>
      <c r="L22" s="760"/>
      <c r="M22" s="745" t="s">
        <v>24</v>
      </c>
      <c r="N22" s="745"/>
      <c r="O22" s="745"/>
      <c r="P22" s="745"/>
      <c r="Q22" s="745"/>
      <c r="R22" s="745"/>
      <c r="S22" s="745"/>
      <c r="T22" s="745"/>
    </row>
    <row r="23" spans="1:20" s="263" customFormat="1" ht="33.75" customHeight="1">
      <c r="A23" s="759"/>
      <c r="B23" s="759"/>
      <c r="C23" s="759"/>
      <c r="D23" s="759"/>
      <c r="E23" s="756" t="s">
        <v>130</v>
      </c>
      <c r="F23" s="758"/>
      <c r="G23" s="756" t="s">
        <v>164</v>
      </c>
      <c r="H23" s="758"/>
      <c r="I23" s="759" t="s">
        <v>49</v>
      </c>
      <c r="J23" s="759"/>
      <c r="K23" s="756" t="s">
        <v>93</v>
      </c>
      <c r="L23" s="758"/>
      <c r="M23" s="756" t="s">
        <v>94</v>
      </c>
      <c r="N23" s="758"/>
      <c r="O23" s="756" t="s">
        <v>164</v>
      </c>
      <c r="P23" s="758"/>
      <c r="Q23" s="759" t="s">
        <v>49</v>
      </c>
      <c r="R23" s="759"/>
      <c r="S23" s="759" t="s">
        <v>93</v>
      </c>
      <c r="T23" s="759"/>
    </row>
    <row r="24" spans="1:20" s="500" customFormat="1" ht="15.75" customHeight="1">
      <c r="A24" s="499">
        <v>1</v>
      </c>
      <c r="B24" s="774">
        <v>2</v>
      </c>
      <c r="C24" s="789"/>
      <c r="D24" s="775"/>
      <c r="E24" s="774">
        <v>3</v>
      </c>
      <c r="F24" s="775"/>
      <c r="G24" s="774">
        <v>4</v>
      </c>
      <c r="H24" s="775"/>
      <c r="I24" s="782">
        <v>5</v>
      </c>
      <c r="J24" s="782"/>
      <c r="K24" s="782">
        <v>6</v>
      </c>
      <c r="L24" s="782"/>
      <c r="M24" s="774">
        <v>3</v>
      </c>
      <c r="N24" s="775"/>
      <c r="O24" s="774">
        <v>4</v>
      </c>
      <c r="P24" s="775"/>
      <c r="Q24" s="782">
        <v>5</v>
      </c>
      <c r="R24" s="782"/>
      <c r="S24" s="782">
        <v>6</v>
      </c>
      <c r="T24" s="782"/>
    </row>
    <row r="25" spans="1:20" s="263" customFormat="1" ht="27.75" customHeight="1">
      <c r="A25" s="506">
        <v>1</v>
      </c>
      <c r="B25" s="786" t="s">
        <v>476</v>
      </c>
      <c r="C25" s="787"/>
      <c r="D25" s="788"/>
      <c r="E25" s="748">
        <v>100</v>
      </c>
      <c r="F25" s="749"/>
      <c r="G25" s="735" t="s">
        <v>346</v>
      </c>
      <c r="H25" s="737"/>
      <c r="I25" s="746">
        <v>345</v>
      </c>
      <c r="J25" s="747"/>
      <c r="K25" s="746">
        <v>6.8</v>
      </c>
      <c r="L25" s="747"/>
      <c r="M25" s="746">
        <v>150</v>
      </c>
      <c r="N25" s="747"/>
      <c r="O25" s="735" t="s">
        <v>346</v>
      </c>
      <c r="P25" s="737"/>
      <c r="Q25" s="746">
        <v>517.5</v>
      </c>
      <c r="R25" s="747"/>
      <c r="S25" s="746">
        <v>10.2</v>
      </c>
      <c r="T25" s="747"/>
    </row>
    <row r="26" spans="1:20" s="263" customFormat="1" ht="12.75">
      <c r="A26" s="506">
        <v>2</v>
      </c>
      <c r="B26" s="783" t="s">
        <v>50</v>
      </c>
      <c r="C26" s="784"/>
      <c r="D26" s="785"/>
      <c r="E26" s="748">
        <v>30</v>
      </c>
      <c r="F26" s="749"/>
      <c r="G26" s="790">
        <v>4.48</v>
      </c>
      <c r="H26" s="791"/>
      <c r="I26" s="746">
        <v>108.86</v>
      </c>
      <c r="J26" s="747"/>
      <c r="K26" s="746">
        <v>7.52</v>
      </c>
      <c r="L26" s="747"/>
      <c r="M26" s="746">
        <v>40</v>
      </c>
      <c r="N26" s="747"/>
      <c r="O26" s="790">
        <v>6.71</v>
      </c>
      <c r="P26" s="791"/>
      <c r="Q26" s="746">
        <v>145.14</v>
      </c>
      <c r="R26" s="747"/>
      <c r="S26" s="746">
        <v>11.78</v>
      </c>
      <c r="T26" s="747"/>
    </row>
    <row r="27" spans="1:20" s="263" customFormat="1" ht="12.75">
      <c r="A27" s="506">
        <v>3</v>
      </c>
      <c r="B27" s="783" t="s">
        <v>165</v>
      </c>
      <c r="C27" s="784"/>
      <c r="D27" s="785"/>
      <c r="E27" s="748">
        <v>60</v>
      </c>
      <c r="F27" s="749"/>
      <c r="G27" s="792"/>
      <c r="H27" s="793"/>
      <c r="I27" s="746">
        <v>36</v>
      </c>
      <c r="J27" s="747"/>
      <c r="K27" s="746">
        <v>2.7</v>
      </c>
      <c r="L27" s="747"/>
      <c r="M27" s="746">
        <v>85</v>
      </c>
      <c r="N27" s="747"/>
      <c r="O27" s="792"/>
      <c r="P27" s="793"/>
      <c r="Q27" s="746">
        <v>51</v>
      </c>
      <c r="R27" s="747"/>
      <c r="S27" s="746">
        <v>3.83</v>
      </c>
      <c r="T27" s="747"/>
    </row>
    <row r="28" spans="1:20" s="263" customFormat="1" ht="12.75">
      <c r="A28" s="506">
        <v>4</v>
      </c>
      <c r="B28" s="783" t="s">
        <v>51</v>
      </c>
      <c r="C28" s="784"/>
      <c r="D28" s="785"/>
      <c r="E28" s="748">
        <v>5</v>
      </c>
      <c r="F28" s="749"/>
      <c r="G28" s="792"/>
      <c r="H28" s="793"/>
      <c r="I28" s="746">
        <v>45</v>
      </c>
      <c r="J28" s="747"/>
      <c r="K28" s="746">
        <v>0</v>
      </c>
      <c r="L28" s="747"/>
      <c r="M28" s="746">
        <v>7.5</v>
      </c>
      <c r="N28" s="747"/>
      <c r="O28" s="792"/>
      <c r="P28" s="793"/>
      <c r="Q28" s="746">
        <v>67</v>
      </c>
      <c r="R28" s="747"/>
      <c r="S28" s="746">
        <v>0</v>
      </c>
      <c r="T28" s="747"/>
    </row>
    <row r="29" spans="1:20" s="263" customFormat="1" ht="12.75">
      <c r="A29" s="506">
        <v>5</v>
      </c>
      <c r="B29" s="783" t="s">
        <v>52</v>
      </c>
      <c r="C29" s="784"/>
      <c r="D29" s="785"/>
      <c r="E29" s="748">
        <v>14.5</v>
      </c>
      <c r="F29" s="749"/>
      <c r="G29" s="792"/>
      <c r="H29" s="793"/>
      <c r="I29" s="746">
        <v>5</v>
      </c>
      <c r="J29" s="747"/>
      <c r="K29" s="746">
        <v>0.12</v>
      </c>
      <c r="L29" s="747"/>
      <c r="M29" s="746">
        <v>21.5</v>
      </c>
      <c r="N29" s="747"/>
      <c r="O29" s="792"/>
      <c r="P29" s="793"/>
      <c r="Q29" s="746">
        <v>7.5</v>
      </c>
      <c r="R29" s="747"/>
      <c r="S29" s="746">
        <v>0.18</v>
      </c>
      <c r="T29" s="747"/>
    </row>
    <row r="30" spans="1:20" s="263" customFormat="1" ht="12.75">
      <c r="A30" s="506">
        <v>6</v>
      </c>
      <c r="B30" s="783" t="s">
        <v>53</v>
      </c>
      <c r="C30" s="784"/>
      <c r="D30" s="785"/>
      <c r="E30" s="748">
        <v>0</v>
      </c>
      <c r="F30" s="749"/>
      <c r="G30" s="792"/>
      <c r="H30" s="793"/>
      <c r="I30" s="746">
        <v>0</v>
      </c>
      <c r="J30" s="747"/>
      <c r="K30" s="746">
        <v>0</v>
      </c>
      <c r="L30" s="747"/>
      <c r="M30" s="746">
        <v>0</v>
      </c>
      <c r="N30" s="747"/>
      <c r="O30" s="792"/>
      <c r="P30" s="793"/>
      <c r="Q30" s="746">
        <v>0</v>
      </c>
      <c r="R30" s="747"/>
      <c r="S30" s="746">
        <v>0</v>
      </c>
      <c r="T30" s="747"/>
    </row>
    <row r="31" spans="1:20" s="263" customFormat="1" ht="12.75">
      <c r="A31" s="506">
        <v>7</v>
      </c>
      <c r="B31" s="799" t="s">
        <v>723</v>
      </c>
      <c r="C31" s="799"/>
      <c r="D31" s="799"/>
      <c r="E31" s="797">
        <v>5</v>
      </c>
      <c r="F31" s="798"/>
      <c r="G31" s="792"/>
      <c r="H31" s="793"/>
      <c r="I31" s="746">
        <v>21.6</v>
      </c>
      <c r="J31" s="747"/>
      <c r="K31" s="746">
        <v>2.16</v>
      </c>
      <c r="L31" s="747"/>
      <c r="M31" s="746">
        <v>13</v>
      </c>
      <c r="N31" s="747"/>
      <c r="O31" s="792"/>
      <c r="P31" s="793"/>
      <c r="Q31" s="746">
        <v>56.16</v>
      </c>
      <c r="R31" s="747"/>
      <c r="S31" s="746">
        <v>5.62</v>
      </c>
      <c r="T31" s="747"/>
    </row>
    <row r="32" spans="1:20" s="263" customFormat="1" ht="12.75">
      <c r="A32" s="506">
        <v>8</v>
      </c>
      <c r="B32" s="800" t="s">
        <v>724</v>
      </c>
      <c r="C32" s="800"/>
      <c r="D32" s="800"/>
      <c r="E32" s="769">
        <v>15</v>
      </c>
      <c r="F32" s="769"/>
      <c r="G32" s="794"/>
      <c r="H32" s="795"/>
      <c r="I32" s="746">
        <v>14.6</v>
      </c>
      <c r="J32" s="747"/>
      <c r="K32" s="746">
        <v>0.24</v>
      </c>
      <c r="L32" s="747"/>
      <c r="M32" s="746">
        <v>20</v>
      </c>
      <c r="N32" s="747"/>
      <c r="O32" s="794"/>
      <c r="P32" s="795"/>
      <c r="Q32" s="746">
        <v>19.4</v>
      </c>
      <c r="R32" s="747"/>
      <c r="S32" s="746">
        <v>0.32</v>
      </c>
      <c r="T32" s="747"/>
    </row>
    <row r="33" spans="1:20" s="263" customFormat="1" ht="12.75">
      <c r="A33" s="506">
        <v>9</v>
      </c>
      <c r="B33" s="759" t="s">
        <v>17</v>
      </c>
      <c r="C33" s="759"/>
      <c r="D33" s="759"/>
      <c r="E33" s="735"/>
      <c r="F33" s="737"/>
      <c r="G33" s="735"/>
      <c r="H33" s="737"/>
      <c r="I33" s="770">
        <v>485.33</v>
      </c>
      <c r="J33" s="770"/>
      <c r="K33" s="770">
        <v>13.23</v>
      </c>
      <c r="L33" s="770"/>
      <c r="M33" s="735"/>
      <c r="N33" s="737"/>
      <c r="O33" s="735"/>
      <c r="P33" s="737"/>
      <c r="Q33" s="745">
        <v>728.35</v>
      </c>
      <c r="R33" s="745"/>
      <c r="S33" s="770">
        <v>21.15</v>
      </c>
      <c r="T33" s="770"/>
    </row>
    <row r="34" spans="1:20" s="263" customFormat="1" ht="12.75" customHeight="1">
      <c r="A34" s="507" t="s">
        <v>398</v>
      </c>
      <c r="B34" s="801" t="s">
        <v>452</v>
      </c>
      <c r="C34" s="801"/>
      <c r="D34" s="801"/>
      <c r="E34" s="801"/>
      <c r="F34" s="801"/>
      <c r="G34" s="801"/>
      <c r="H34" s="801"/>
      <c r="I34" s="504"/>
      <c r="J34" s="504"/>
      <c r="K34" s="504"/>
      <c r="L34" s="504"/>
      <c r="M34" s="504"/>
      <c r="N34" s="504"/>
      <c r="O34" s="504"/>
      <c r="P34" s="504"/>
      <c r="Q34" s="504"/>
      <c r="R34" s="504"/>
      <c r="S34" s="504"/>
      <c r="T34" s="504"/>
    </row>
    <row r="35" spans="1:20" s="263" customFormat="1" ht="12.75">
      <c r="A35" s="507"/>
      <c r="B35" s="508"/>
      <c r="C35" s="508"/>
      <c r="D35" s="508"/>
      <c r="E35" s="504"/>
      <c r="F35" s="504"/>
      <c r="G35" s="504"/>
      <c r="H35" s="504"/>
      <c r="I35" s="504"/>
      <c r="J35" s="504"/>
      <c r="K35" s="504"/>
      <c r="L35" s="504"/>
      <c r="M35" s="504"/>
      <c r="N35" s="504"/>
      <c r="O35" s="504"/>
      <c r="P35" s="504"/>
      <c r="Q35" s="504"/>
      <c r="R35" s="504"/>
      <c r="S35" s="504"/>
      <c r="T35" s="504"/>
    </row>
    <row r="36" spans="1:20" s="395" customFormat="1" ht="17.25" customHeight="1">
      <c r="A36" s="495" t="s">
        <v>22</v>
      </c>
      <c r="B36" s="750" t="s">
        <v>399</v>
      </c>
      <c r="C36" s="751"/>
      <c r="D36" s="752"/>
      <c r="E36" s="756" t="s">
        <v>23</v>
      </c>
      <c r="F36" s="757"/>
      <c r="G36" s="757"/>
      <c r="H36" s="757"/>
      <c r="I36" s="757"/>
      <c r="J36" s="758"/>
      <c r="K36" s="745" t="s">
        <v>24</v>
      </c>
      <c r="L36" s="745"/>
      <c r="M36" s="745"/>
      <c r="N36" s="745"/>
      <c r="O36" s="745"/>
      <c r="P36" s="745"/>
      <c r="Q36" s="744"/>
      <c r="R36" s="744"/>
      <c r="S36" s="744"/>
      <c r="T36" s="744"/>
    </row>
    <row r="37" spans="1:20" s="263" customFormat="1" ht="12.75">
      <c r="A37" s="496"/>
      <c r="B37" s="753"/>
      <c r="C37" s="754"/>
      <c r="D37" s="755"/>
      <c r="E37" s="735" t="s">
        <v>415</v>
      </c>
      <c r="F37" s="737"/>
      <c r="G37" s="735" t="s">
        <v>416</v>
      </c>
      <c r="H37" s="737"/>
      <c r="I37" s="735" t="s">
        <v>417</v>
      </c>
      <c r="J37" s="737"/>
      <c r="K37" s="745" t="s">
        <v>415</v>
      </c>
      <c r="L37" s="745"/>
      <c r="M37" s="745" t="s">
        <v>416</v>
      </c>
      <c r="N37" s="745"/>
      <c r="O37" s="745" t="s">
        <v>417</v>
      </c>
      <c r="P37" s="745"/>
      <c r="Q37" s="504"/>
      <c r="R37" s="504"/>
      <c r="S37" s="504"/>
      <c r="T37" s="504"/>
    </row>
    <row r="38" spans="1:20" s="263" customFormat="1" ht="12.75">
      <c r="A38" s="506">
        <v>1</v>
      </c>
      <c r="B38" s="735"/>
      <c r="C38" s="736"/>
      <c r="D38" s="737"/>
      <c r="E38" s="735"/>
      <c r="F38" s="737"/>
      <c r="G38" s="735"/>
      <c r="H38" s="737"/>
      <c r="I38" s="735"/>
      <c r="J38" s="737"/>
      <c r="K38" s="745"/>
      <c r="L38" s="745"/>
      <c r="M38" s="745"/>
      <c r="N38" s="745"/>
      <c r="O38" s="745"/>
      <c r="P38" s="745"/>
      <c r="Q38" s="504"/>
      <c r="R38" s="504"/>
      <c r="S38" s="504"/>
      <c r="T38" s="504"/>
    </row>
    <row r="39" spans="1:20" s="263" customFormat="1" ht="12.75">
      <c r="A39" s="506">
        <v>2</v>
      </c>
      <c r="B39" s="735"/>
      <c r="C39" s="736"/>
      <c r="D39" s="737"/>
      <c r="E39" s="735" t="s">
        <v>739</v>
      </c>
      <c r="F39" s="737"/>
      <c r="G39" s="735" t="s">
        <v>739</v>
      </c>
      <c r="H39" s="737"/>
      <c r="I39" s="735" t="s">
        <v>739</v>
      </c>
      <c r="J39" s="737"/>
      <c r="K39" s="735" t="s">
        <v>739</v>
      </c>
      <c r="L39" s="737"/>
      <c r="M39" s="735" t="s">
        <v>739</v>
      </c>
      <c r="N39" s="737"/>
      <c r="O39" s="735" t="s">
        <v>739</v>
      </c>
      <c r="P39" s="737"/>
      <c r="Q39" s="504"/>
      <c r="R39" s="504"/>
      <c r="S39" s="504"/>
      <c r="T39" s="504"/>
    </row>
    <row r="40" spans="1:20" s="263" customFormat="1" ht="12.75">
      <c r="A40" s="506">
        <v>3</v>
      </c>
      <c r="B40" s="735"/>
      <c r="C40" s="736"/>
      <c r="D40" s="737"/>
      <c r="E40" s="735"/>
      <c r="F40" s="737"/>
      <c r="G40" s="735"/>
      <c r="H40" s="737"/>
      <c r="I40" s="735"/>
      <c r="J40" s="737"/>
      <c r="K40" s="745"/>
      <c r="L40" s="745"/>
      <c r="M40" s="745"/>
      <c r="N40" s="745"/>
      <c r="O40" s="745"/>
      <c r="P40" s="745"/>
      <c r="Q40" s="504"/>
      <c r="R40" s="504"/>
      <c r="S40" s="504"/>
      <c r="T40" s="504"/>
    </row>
    <row r="41" spans="1:20" s="263" customFormat="1" ht="12.75">
      <c r="A41" s="506">
        <v>4</v>
      </c>
      <c r="B41" s="756"/>
      <c r="C41" s="757"/>
      <c r="D41" s="758"/>
      <c r="E41" s="735"/>
      <c r="F41" s="737"/>
      <c r="G41" s="735"/>
      <c r="H41" s="737"/>
      <c r="I41" s="735"/>
      <c r="J41" s="737"/>
      <c r="K41" s="745"/>
      <c r="L41" s="745"/>
      <c r="M41" s="745"/>
      <c r="N41" s="745"/>
      <c r="O41" s="745"/>
      <c r="P41" s="745"/>
      <c r="Q41" s="504"/>
      <c r="R41" s="504"/>
      <c r="S41" s="504"/>
      <c r="T41" s="504"/>
    </row>
    <row r="42" s="263" customFormat="1" ht="12.75"/>
    <row r="43" s="263" customFormat="1" ht="12.75"/>
    <row r="44" spans="1:9" s="263" customFormat="1" ht="13.5" customHeight="1">
      <c r="A44" s="738" t="s">
        <v>174</v>
      </c>
      <c r="B44" s="738"/>
      <c r="C44" s="738"/>
      <c r="D44" s="738"/>
      <c r="E44" s="738"/>
      <c r="F44" s="738"/>
      <c r="G44" s="738"/>
      <c r="H44" s="738"/>
      <c r="I44" s="738"/>
    </row>
    <row r="45" spans="1:9" s="263" customFormat="1" ht="13.5" customHeight="1">
      <c r="A45" s="739" t="s">
        <v>56</v>
      </c>
      <c r="B45" s="739" t="s">
        <v>23</v>
      </c>
      <c r="C45" s="739"/>
      <c r="D45" s="739"/>
      <c r="E45" s="740" t="s">
        <v>24</v>
      </c>
      <c r="F45" s="740"/>
      <c r="G45" s="740"/>
      <c r="H45" s="767" t="s">
        <v>140</v>
      </c>
      <c r="I45" s="271"/>
    </row>
    <row r="46" spans="1:9" s="263" customFormat="1" ht="15">
      <c r="A46" s="739"/>
      <c r="B46" s="509" t="s">
        <v>166</v>
      </c>
      <c r="C46" s="510" t="s">
        <v>100</v>
      </c>
      <c r="D46" s="509" t="s">
        <v>17</v>
      </c>
      <c r="E46" s="509" t="s">
        <v>166</v>
      </c>
      <c r="F46" s="510" t="s">
        <v>100</v>
      </c>
      <c r="G46" s="509" t="s">
        <v>17</v>
      </c>
      <c r="H46" s="768"/>
      <c r="I46" s="271"/>
    </row>
    <row r="47" spans="1:12" s="263" customFormat="1" ht="14.25">
      <c r="A47" s="321" t="s">
        <v>676</v>
      </c>
      <c r="B47" s="511">
        <v>3.91</v>
      </c>
      <c r="C47" s="320">
        <v>0.44</v>
      </c>
      <c r="D47" s="320">
        <f>B47+C47</f>
        <v>4.3500000000000005</v>
      </c>
      <c r="E47" s="320">
        <v>5.86</v>
      </c>
      <c r="F47" s="320">
        <v>0.65</v>
      </c>
      <c r="G47" s="320">
        <f>E47+F47</f>
        <v>6.510000000000001</v>
      </c>
      <c r="H47" s="771" t="s">
        <v>833</v>
      </c>
      <c r="I47" s="771"/>
      <c r="J47" s="771"/>
      <c r="K47" s="771"/>
      <c r="L47" s="771"/>
    </row>
    <row r="48" spans="1:12" s="257" customFormat="1" ht="14.25">
      <c r="A48" s="261" t="s">
        <v>677</v>
      </c>
      <c r="B48" s="511">
        <v>4.03</v>
      </c>
      <c r="C48" s="511">
        <v>0.45</v>
      </c>
      <c r="D48" s="511">
        <f>B48+C48</f>
        <v>4.48</v>
      </c>
      <c r="E48" s="511">
        <v>6.04</v>
      </c>
      <c r="F48" s="511">
        <v>0.67</v>
      </c>
      <c r="G48" s="511">
        <f>E48+F48</f>
        <v>6.71</v>
      </c>
      <c r="H48" s="741" t="s">
        <v>878</v>
      </c>
      <c r="I48" s="742"/>
      <c r="J48" s="742"/>
      <c r="K48" s="742"/>
      <c r="L48" s="743"/>
    </row>
    <row r="49" spans="1:12" s="513" customFormat="1" ht="14.25">
      <c r="A49" s="512" t="s">
        <v>834</v>
      </c>
      <c r="B49" s="415">
        <f>(B48)+(B48*3/100)</f>
        <v>4.1509</v>
      </c>
      <c r="C49" s="415">
        <f>(C48)+(C48*3/100)</f>
        <v>0.4635</v>
      </c>
      <c r="D49" s="415">
        <f>B49+C49</f>
        <v>4.6144</v>
      </c>
      <c r="E49" s="415">
        <f>(E48)+(E48*3/100)</f>
        <v>6.2212</v>
      </c>
      <c r="F49" s="415">
        <f>(F48)+(F48*3/100)</f>
        <v>0.6901</v>
      </c>
      <c r="G49" s="415">
        <f>E49+F49</f>
        <v>6.9113</v>
      </c>
      <c r="H49" s="772" t="s">
        <v>913</v>
      </c>
      <c r="I49" s="772"/>
      <c r="J49" s="772"/>
      <c r="K49" s="772"/>
      <c r="L49" s="772"/>
    </row>
    <row r="50" spans="1:20" ht="15" customHeight="1">
      <c r="A50" s="731" t="s">
        <v>222</v>
      </c>
      <c r="B50" s="731"/>
      <c r="C50" s="731"/>
      <c r="D50" s="731"/>
      <c r="E50" s="731"/>
      <c r="F50" s="731"/>
      <c r="G50" s="731"/>
      <c r="H50" s="731"/>
      <c r="I50" s="731"/>
      <c r="J50" s="731"/>
      <c r="K50" s="731"/>
      <c r="L50" s="731"/>
      <c r="M50" s="731"/>
      <c r="N50" s="731"/>
      <c r="O50" s="731"/>
      <c r="P50" s="731"/>
      <c r="Q50" s="731"/>
      <c r="R50" s="731"/>
      <c r="S50" s="731"/>
      <c r="T50" s="731"/>
    </row>
    <row r="51" spans="1:9" ht="15">
      <c r="A51" s="113"/>
      <c r="B51" s="252"/>
      <c r="C51" s="252"/>
      <c r="D51" s="13"/>
      <c r="E51" s="13"/>
      <c r="F51" s="253"/>
      <c r="G51" s="253"/>
      <c r="H51" s="253"/>
      <c r="I51"/>
    </row>
    <row r="52" spans="1:9" ht="15">
      <c r="A52" s="30"/>
      <c r="B52" s="473"/>
      <c r="C52" s="473"/>
      <c r="D52" s="473"/>
      <c r="E52" s="473"/>
      <c r="F52" s="473"/>
      <c r="G52" s="473"/>
      <c r="H52" s="253"/>
      <c r="I52"/>
    </row>
    <row r="53" ht="12.75">
      <c r="A53" s="15" t="s">
        <v>12</v>
      </c>
    </row>
    <row r="54" spans="2:7" ht="12.75">
      <c r="B54" s="325"/>
      <c r="C54" s="325"/>
      <c r="D54" s="325"/>
      <c r="E54" s="325"/>
      <c r="F54" s="325"/>
      <c r="G54" s="325"/>
    </row>
    <row r="55" spans="2:17" s="16" customFormat="1" ht="18" customHeight="1">
      <c r="B55" s="15"/>
      <c r="C55" s="538"/>
      <c r="D55" s="14"/>
      <c r="E55" s="14"/>
      <c r="F55" s="14"/>
      <c r="G55" s="14"/>
      <c r="H55" s="538"/>
      <c r="I55" s="14"/>
      <c r="J55" s="538"/>
      <c r="K55" s="538"/>
      <c r="L55" s="538"/>
      <c r="M55" s="538"/>
      <c r="N55" s="732" t="s">
        <v>999</v>
      </c>
      <c r="O55" s="732"/>
      <c r="P55" s="732"/>
      <c r="Q55" s="732"/>
    </row>
    <row r="56" spans="2:17" s="16" customFormat="1" ht="12.75" customHeight="1">
      <c r="B56" s="15"/>
      <c r="C56" s="514"/>
      <c r="D56" s="14"/>
      <c r="E56" s="14"/>
      <c r="F56" s="14"/>
      <c r="G56" s="14"/>
      <c r="H56" s="538"/>
      <c r="I56" s="14"/>
      <c r="J56" s="538"/>
      <c r="K56" s="538"/>
      <c r="L56" s="538"/>
      <c r="M56" s="538"/>
      <c r="N56" s="539"/>
      <c r="O56" s="539"/>
      <c r="P56" s="539"/>
      <c r="Q56" s="539"/>
    </row>
    <row r="57" spans="2:17" s="16" customFormat="1" ht="12.75" customHeight="1">
      <c r="B57" s="15"/>
      <c r="C57" s="538"/>
      <c r="D57" s="14"/>
      <c r="E57" s="14"/>
      <c r="F57" s="14"/>
      <c r="G57" s="14"/>
      <c r="H57" s="538"/>
      <c r="I57" s="14"/>
      <c r="J57" s="538"/>
      <c r="K57" s="538"/>
      <c r="L57" s="538"/>
      <c r="M57" s="538"/>
      <c r="N57" s="539"/>
      <c r="O57" s="539"/>
      <c r="P57" s="539"/>
      <c r="Q57" s="539"/>
    </row>
    <row r="58" spans="2:17" s="16" customFormat="1" ht="18.75" customHeight="1">
      <c r="B58" s="353"/>
      <c r="C58" s="514" t="s">
        <v>778</v>
      </c>
      <c r="D58" s="540"/>
      <c r="E58" s="540"/>
      <c r="F58" s="540"/>
      <c r="G58" s="540"/>
      <c r="H58" s="540"/>
      <c r="I58" s="540"/>
      <c r="J58" s="540"/>
      <c r="K58" s="540"/>
      <c r="L58" s="540"/>
      <c r="M58" s="540"/>
      <c r="N58" s="540" t="s">
        <v>1019</v>
      </c>
      <c r="O58" s="540"/>
      <c r="P58" s="540"/>
      <c r="Q58" s="540"/>
    </row>
    <row r="59" spans="1:19" s="16" customFormat="1" ht="17.25" customHeight="1">
      <c r="A59" s="353" t="s">
        <v>89</v>
      </c>
      <c r="B59" s="353"/>
      <c r="C59" s="515" t="s">
        <v>779</v>
      </c>
      <c r="D59" s="540"/>
      <c r="E59" s="540"/>
      <c r="F59" s="540"/>
      <c r="G59" s="540"/>
      <c r="H59" s="540"/>
      <c r="I59" s="733"/>
      <c r="J59" s="733"/>
      <c r="K59" s="733"/>
      <c r="L59" s="733"/>
      <c r="M59" s="733"/>
      <c r="N59" s="540" t="s">
        <v>756</v>
      </c>
      <c r="O59" s="540"/>
      <c r="P59" s="540"/>
      <c r="Q59" s="540"/>
      <c r="R59" s="353"/>
      <c r="S59" s="353"/>
    </row>
    <row r="60" spans="3:17" ht="18" customHeight="1">
      <c r="C60" s="516" t="s">
        <v>780</v>
      </c>
      <c r="D60" s="14"/>
      <c r="E60" s="14"/>
      <c r="F60" s="14"/>
      <c r="G60" s="14"/>
      <c r="H60" s="14"/>
      <c r="I60" s="14"/>
      <c r="J60" s="14"/>
      <c r="K60" s="14"/>
      <c r="L60" s="14"/>
      <c r="M60" s="14"/>
      <c r="N60" s="734" t="s">
        <v>81</v>
      </c>
      <c r="O60" s="734"/>
      <c r="P60" s="734"/>
      <c r="Q60" s="734"/>
    </row>
    <row r="61" spans="3:17" ht="15.75">
      <c r="C61" s="515"/>
      <c r="D61" s="14"/>
      <c r="E61" s="14"/>
      <c r="F61" s="14"/>
      <c r="G61" s="14"/>
      <c r="H61" s="14"/>
      <c r="I61" s="14"/>
      <c r="J61" s="14"/>
      <c r="K61" s="14"/>
      <c r="L61" s="14"/>
      <c r="M61" s="14"/>
      <c r="N61" s="14"/>
      <c r="O61" s="14"/>
      <c r="P61" s="14"/>
      <c r="Q61" s="14"/>
    </row>
    <row r="62" spans="3:17" ht="15.75">
      <c r="C62" s="516"/>
      <c r="D62" s="14"/>
      <c r="E62" s="14"/>
      <c r="F62" s="14"/>
      <c r="G62" s="14"/>
      <c r="H62" s="14"/>
      <c r="I62" s="14"/>
      <c r="J62" s="14"/>
      <c r="K62" s="14"/>
      <c r="L62" s="14"/>
      <c r="M62" s="14"/>
      <c r="N62" s="14"/>
      <c r="O62" s="14"/>
      <c r="P62" s="14"/>
      <c r="Q62" s="14"/>
    </row>
  </sheetData>
  <sheetProtection/>
  <mergeCells count="184">
    <mergeCell ref="E24:F24"/>
    <mergeCell ref="I25:J25"/>
    <mergeCell ref="E28:F28"/>
    <mergeCell ref="E27:F27"/>
    <mergeCell ref="G41:H41"/>
    <mergeCell ref="K39:L39"/>
    <mergeCell ref="E25:F25"/>
    <mergeCell ref="K41:L41"/>
    <mergeCell ref="E29:F29"/>
    <mergeCell ref="G38:H38"/>
    <mergeCell ref="B41:D41"/>
    <mergeCell ref="I41:J41"/>
    <mergeCell ref="E40:F40"/>
    <mergeCell ref="E41:F41"/>
    <mergeCell ref="I39:J39"/>
    <mergeCell ref="I40:J40"/>
    <mergeCell ref="S33:T33"/>
    <mergeCell ref="M40:N40"/>
    <mergeCell ref="M41:N41"/>
    <mergeCell ref="B33:D33"/>
    <mergeCell ref="G40:H40"/>
    <mergeCell ref="M39:N39"/>
    <mergeCell ref="K38:L38"/>
    <mergeCell ref="B40:D40"/>
    <mergeCell ref="G39:H39"/>
    <mergeCell ref="B39:D39"/>
    <mergeCell ref="Q31:R31"/>
    <mergeCell ref="M38:N38"/>
    <mergeCell ref="O38:P38"/>
    <mergeCell ref="B31:D31"/>
    <mergeCell ref="B32:D32"/>
    <mergeCell ref="I38:J38"/>
    <mergeCell ref="G33:H33"/>
    <mergeCell ref="O33:P33"/>
    <mergeCell ref="B34:H34"/>
    <mergeCell ref="O37:P37"/>
    <mergeCell ref="F13:G13"/>
    <mergeCell ref="K30:L30"/>
    <mergeCell ref="Q30:R30"/>
    <mergeCell ref="K32:L32"/>
    <mergeCell ref="D12:E12"/>
    <mergeCell ref="B27:D27"/>
    <mergeCell ref="I27:J27"/>
    <mergeCell ref="B28:D28"/>
    <mergeCell ref="B30:D30"/>
    <mergeCell ref="Q29:R29"/>
    <mergeCell ref="S25:T25"/>
    <mergeCell ref="M27:N27"/>
    <mergeCell ref="Q25:R25"/>
    <mergeCell ref="M26:N26"/>
    <mergeCell ref="Q24:R24"/>
    <mergeCell ref="S26:T26"/>
    <mergeCell ref="Q26:R26"/>
    <mergeCell ref="S27:T27"/>
    <mergeCell ref="Q27:R27"/>
    <mergeCell ref="O26:P32"/>
    <mergeCell ref="S28:T28"/>
    <mergeCell ref="Q28:R28"/>
    <mergeCell ref="E33:F33"/>
    <mergeCell ref="K29:L29"/>
    <mergeCell ref="M29:N29"/>
    <mergeCell ref="B29:D29"/>
    <mergeCell ref="S29:T29"/>
    <mergeCell ref="I29:J29"/>
    <mergeCell ref="I33:J33"/>
    <mergeCell ref="E31:F31"/>
    <mergeCell ref="A3:S3"/>
    <mergeCell ref="B10:C10"/>
    <mergeCell ref="D10:E10"/>
    <mergeCell ref="F10:G10"/>
    <mergeCell ref="J10:K10"/>
    <mergeCell ref="H10:I10"/>
    <mergeCell ref="J13:K13"/>
    <mergeCell ref="J11:K11"/>
    <mergeCell ref="D11:E11"/>
    <mergeCell ref="F11:G11"/>
    <mergeCell ref="H11:I11"/>
    <mergeCell ref="B11:C11"/>
    <mergeCell ref="B12:C12"/>
    <mergeCell ref="B13:C13"/>
    <mergeCell ref="H13:I13"/>
    <mergeCell ref="D13:E13"/>
    <mergeCell ref="B25:D25"/>
    <mergeCell ref="I26:J26"/>
    <mergeCell ref="O24:P24"/>
    <mergeCell ref="K25:L25"/>
    <mergeCell ref="M25:N25"/>
    <mergeCell ref="O25:P25"/>
    <mergeCell ref="K26:L26"/>
    <mergeCell ref="K24:L24"/>
    <mergeCell ref="B24:D24"/>
    <mergeCell ref="G26:H32"/>
    <mergeCell ref="C19:D19"/>
    <mergeCell ref="A19:B19"/>
    <mergeCell ref="C17:D17"/>
    <mergeCell ref="I28:J28"/>
    <mergeCell ref="G25:H25"/>
    <mergeCell ref="A17:B17"/>
    <mergeCell ref="A18:B18"/>
    <mergeCell ref="C18:D18"/>
    <mergeCell ref="I24:J24"/>
    <mergeCell ref="B26:D26"/>
    <mergeCell ref="B22:D23"/>
    <mergeCell ref="A15:G15"/>
    <mergeCell ref="A16:B16"/>
    <mergeCell ref="C16:D16"/>
    <mergeCell ref="F18:S18"/>
    <mergeCell ref="S24:T24"/>
    <mergeCell ref="M24:N24"/>
    <mergeCell ref="M22:T22"/>
    <mergeCell ref="E23:F23"/>
    <mergeCell ref="G23:H23"/>
    <mergeCell ref="H47:L47"/>
    <mergeCell ref="H49:L49"/>
    <mergeCell ref="M33:N33"/>
    <mergeCell ref="Q33:R33"/>
    <mergeCell ref="J12:K12"/>
    <mergeCell ref="F12:G12"/>
    <mergeCell ref="H12:I12"/>
    <mergeCell ref="G24:H24"/>
    <mergeCell ref="A21:S21"/>
    <mergeCell ref="A22:A23"/>
    <mergeCell ref="H45:H46"/>
    <mergeCell ref="S31:T31"/>
    <mergeCell ref="O41:P41"/>
    <mergeCell ref="M28:N28"/>
    <mergeCell ref="I30:J30"/>
    <mergeCell ref="E30:F30"/>
    <mergeCell ref="O39:P39"/>
    <mergeCell ref="O40:P40"/>
    <mergeCell ref="E32:F32"/>
    <mergeCell ref="K33:L33"/>
    <mergeCell ref="S30:T30"/>
    <mergeCell ref="M30:N30"/>
    <mergeCell ref="K40:L40"/>
    <mergeCell ref="S32:T32"/>
    <mergeCell ref="E39:F39"/>
    <mergeCell ref="E38:F38"/>
    <mergeCell ref="I32:J32"/>
    <mergeCell ref="K31:L31"/>
    <mergeCell ref="M32:N32"/>
    <mergeCell ref="Q32:R32"/>
    <mergeCell ref="H1:I1"/>
    <mergeCell ref="R1:S1"/>
    <mergeCell ref="A2:S2"/>
    <mergeCell ref="A5:S5"/>
    <mergeCell ref="A7:I7"/>
    <mergeCell ref="B9:C9"/>
    <mergeCell ref="D9:E9"/>
    <mergeCell ref="F9:G9"/>
    <mergeCell ref="H9:I9"/>
    <mergeCell ref="J9:K9"/>
    <mergeCell ref="K23:L23"/>
    <mergeCell ref="M23:N23"/>
    <mergeCell ref="O23:P23"/>
    <mergeCell ref="Q23:R23"/>
    <mergeCell ref="S23:T23"/>
    <mergeCell ref="E22:L22"/>
    <mergeCell ref="I23:J23"/>
    <mergeCell ref="K28:L28"/>
    <mergeCell ref="E26:F26"/>
    <mergeCell ref="I31:J31"/>
    <mergeCell ref="B36:D37"/>
    <mergeCell ref="E36:J36"/>
    <mergeCell ref="K36:P36"/>
    <mergeCell ref="M31:N31"/>
    <mergeCell ref="K27:L27"/>
    <mergeCell ref="Q36:R36"/>
    <mergeCell ref="S36:T36"/>
    <mergeCell ref="E37:F37"/>
    <mergeCell ref="G37:H37"/>
    <mergeCell ref="I37:J37"/>
    <mergeCell ref="K37:L37"/>
    <mergeCell ref="M37:N37"/>
    <mergeCell ref="A50:T50"/>
    <mergeCell ref="N55:Q55"/>
    <mergeCell ref="I59:M59"/>
    <mergeCell ref="N60:Q60"/>
    <mergeCell ref="B38:D38"/>
    <mergeCell ref="A44:I44"/>
    <mergeCell ref="A45:A46"/>
    <mergeCell ref="B45:D45"/>
    <mergeCell ref="E45:G45"/>
    <mergeCell ref="H48:L4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4" r:id="rId1"/>
</worksheet>
</file>

<file path=xl/worksheets/sheet40.xml><?xml version="1.0" encoding="utf-8"?>
<worksheet xmlns="http://schemas.openxmlformats.org/spreadsheetml/2006/main" xmlns:r="http://schemas.openxmlformats.org/officeDocument/2006/relationships">
  <sheetPr>
    <tabColor theme="3" tint="0.7999799847602844"/>
    <pageSetUpPr fitToPage="1"/>
  </sheetPr>
  <dimension ref="A2:O31"/>
  <sheetViews>
    <sheetView view="pageBreakPreview" zoomScaleSheetLayoutView="100" zoomScalePageLayoutView="0" workbookViewId="0" topLeftCell="A1">
      <selection activeCell="H23" sqref="H23"/>
    </sheetView>
  </sheetViews>
  <sheetFormatPr defaultColWidth="9.140625" defaultRowHeight="12.75"/>
  <cols>
    <col min="1" max="1" width="7.140625" style="0" customWidth="1"/>
    <col min="2" max="2" width="14.8515625" style="0" customWidth="1"/>
    <col min="3" max="3" width="14.57421875" style="0" customWidth="1"/>
    <col min="4" max="4" width="16.57421875" style="271" customWidth="1"/>
    <col min="5" max="7" width="18.421875" style="271" customWidth="1"/>
    <col min="8" max="8" width="20.57421875" style="271" customWidth="1"/>
  </cols>
  <sheetData>
    <row r="1" ht="54.75" customHeight="1"/>
    <row r="2" ht="12.75">
      <c r="H2" s="276" t="s">
        <v>506</v>
      </c>
    </row>
    <row r="3" spans="1:15" ht="18">
      <c r="A3" s="872" t="s">
        <v>0</v>
      </c>
      <c r="B3" s="872"/>
      <c r="C3" s="872"/>
      <c r="D3" s="872"/>
      <c r="E3" s="872"/>
      <c r="F3" s="872"/>
      <c r="G3" s="872"/>
      <c r="H3" s="872"/>
      <c r="I3" s="218"/>
      <c r="J3" s="218"/>
      <c r="K3" s="218"/>
      <c r="L3" s="218"/>
      <c r="M3" s="218"/>
      <c r="N3" s="218"/>
      <c r="O3" s="218"/>
    </row>
    <row r="4" spans="1:15" ht="21">
      <c r="A4" s="873" t="s">
        <v>781</v>
      </c>
      <c r="B4" s="873"/>
      <c r="C4" s="873"/>
      <c r="D4" s="873"/>
      <c r="E4" s="873"/>
      <c r="F4" s="873"/>
      <c r="G4" s="873"/>
      <c r="H4" s="873"/>
      <c r="I4" s="219"/>
      <c r="J4" s="219"/>
      <c r="K4" s="219"/>
      <c r="L4" s="219"/>
      <c r="M4" s="219"/>
      <c r="N4" s="219"/>
      <c r="O4" s="219"/>
    </row>
    <row r="5" spans="1:15" ht="15">
      <c r="A5" s="187"/>
      <c r="B5" s="187"/>
      <c r="C5" s="187"/>
      <c r="D5" s="268"/>
      <c r="E5" s="268"/>
      <c r="F5" s="268"/>
      <c r="G5" s="268"/>
      <c r="H5" s="268"/>
      <c r="I5" s="187"/>
      <c r="J5" s="187"/>
      <c r="K5" s="187"/>
      <c r="L5" s="187"/>
      <c r="M5" s="187"/>
      <c r="N5" s="187"/>
      <c r="O5" s="187"/>
    </row>
    <row r="6" spans="1:15" ht="18">
      <c r="A6" s="872" t="s">
        <v>505</v>
      </c>
      <c r="B6" s="872"/>
      <c r="C6" s="872"/>
      <c r="D6" s="872"/>
      <c r="E6" s="872"/>
      <c r="F6" s="872"/>
      <c r="G6" s="872"/>
      <c r="H6" s="872"/>
      <c r="I6" s="218"/>
      <c r="J6" s="218"/>
      <c r="K6" s="218"/>
      <c r="L6" s="218"/>
      <c r="M6" s="218"/>
      <c r="N6" s="218"/>
      <c r="O6" s="218"/>
    </row>
    <row r="7" spans="1:15" ht="15">
      <c r="A7" s="199" t="s">
        <v>755</v>
      </c>
      <c r="B7" s="199"/>
      <c r="C7" s="200"/>
      <c r="D7" s="268"/>
      <c r="E7" s="268"/>
      <c r="F7" s="1056" t="s">
        <v>796</v>
      </c>
      <c r="G7" s="1056"/>
      <c r="H7" s="1056"/>
      <c r="I7" s="187"/>
      <c r="J7" s="187"/>
      <c r="K7" s="187"/>
      <c r="L7" s="220"/>
      <c r="M7" s="220"/>
      <c r="N7" s="1054"/>
      <c r="O7" s="1054"/>
    </row>
    <row r="8" spans="1:8" ht="31.5" customHeight="1">
      <c r="A8" s="1018" t="s">
        <v>2</v>
      </c>
      <c r="B8" s="1018" t="s">
        <v>3</v>
      </c>
      <c r="C8" s="1055" t="s">
        <v>379</v>
      </c>
      <c r="D8" s="1051" t="s">
        <v>483</v>
      </c>
      <c r="E8" s="1052"/>
      <c r="F8" s="1052"/>
      <c r="G8" s="1052"/>
      <c r="H8" s="1053"/>
    </row>
    <row r="9" spans="1:8" ht="34.5" customHeight="1">
      <c r="A9" s="1018"/>
      <c r="B9" s="1018"/>
      <c r="C9" s="1055"/>
      <c r="D9" s="269" t="s">
        <v>484</v>
      </c>
      <c r="E9" s="269" t="s">
        <v>485</v>
      </c>
      <c r="F9" s="269" t="s">
        <v>486</v>
      </c>
      <c r="G9" s="269" t="s">
        <v>640</v>
      </c>
      <c r="H9" s="269" t="s">
        <v>45</v>
      </c>
    </row>
    <row r="10" spans="1:8" ht="15">
      <c r="A10" s="205">
        <v>1</v>
      </c>
      <c r="B10" s="205">
        <v>2</v>
      </c>
      <c r="C10" s="205">
        <v>3</v>
      </c>
      <c r="D10" s="205">
        <v>4</v>
      </c>
      <c r="E10" s="205">
        <v>5</v>
      </c>
      <c r="F10" s="205">
        <v>6</v>
      </c>
      <c r="G10" s="205">
        <v>7</v>
      </c>
      <c r="H10" s="205">
        <v>8</v>
      </c>
    </row>
    <row r="11" spans="1:8" ht="12.75">
      <c r="A11" s="8">
        <v>1</v>
      </c>
      <c r="B11" s="19" t="s">
        <v>726</v>
      </c>
      <c r="C11" s="9">
        <f>'AT3A_cvrg(Insti)_PY'!G13+'AT3C_cvrg(Insti)_UPY '!G12</f>
        <v>850</v>
      </c>
      <c r="D11" s="192">
        <v>849</v>
      </c>
      <c r="E11" s="192">
        <v>0</v>
      </c>
      <c r="F11" s="192">
        <f>C11-D11</f>
        <v>1</v>
      </c>
      <c r="G11" s="192">
        <v>0</v>
      </c>
      <c r="H11" s="192">
        <v>0</v>
      </c>
    </row>
    <row r="12" spans="1:8" ht="12.75">
      <c r="A12" s="8">
        <v>2</v>
      </c>
      <c r="B12" s="19" t="s">
        <v>727</v>
      </c>
      <c r="C12" s="9">
        <f>'AT3A_cvrg(Insti)_PY'!G14+'AT3C_cvrg(Insti)_UPY '!G13</f>
        <v>1672</v>
      </c>
      <c r="D12" s="192">
        <v>1523</v>
      </c>
      <c r="E12" s="192">
        <v>0</v>
      </c>
      <c r="F12" s="192">
        <f aca="true" t="shared" si="0" ref="F12:F22">C12-D12</f>
        <v>149</v>
      </c>
      <c r="G12" s="192">
        <v>0</v>
      </c>
      <c r="H12" s="192">
        <v>0</v>
      </c>
    </row>
    <row r="13" spans="1:8" ht="12.75">
      <c r="A13" s="8">
        <v>3</v>
      </c>
      <c r="B13" s="19" t="s">
        <v>728</v>
      </c>
      <c r="C13" s="9">
        <f>'AT3A_cvrg(Insti)_PY'!G15+'AT3C_cvrg(Insti)_UPY '!G14</f>
        <v>756</v>
      </c>
      <c r="D13" s="192">
        <v>756</v>
      </c>
      <c r="E13" s="192">
        <v>0</v>
      </c>
      <c r="F13" s="192">
        <f t="shared" si="0"/>
        <v>0</v>
      </c>
      <c r="G13" s="192">
        <v>0</v>
      </c>
      <c r="H13" s="192">
        <v>0</v>
      </c>
    </row>
    <row r="14" spans="1:8" ht="12.75">
      <c r="A14" s="8">
        <v>4</v>
      </c>
      <c r="B14" s="19" t="s">
        <v>729</v>
      </c>
      <c r="C14" s="9">
        <f>'AT3A_cvrg(Insti)_PY'!G16+'AT3C_cvrg(Insti)_UPY '!G15</f>
        <v>2529</v>
      </c>
      <c r="D14" s="192">
        <v>2508</v>
      </c>
      <c r="E14" s="192">
        <v>0</v>
      </c>
      <c r="F14" s="192">
        <f t="shared" si="0"/>
        <v>21</v>
      </c>
      <c r="G14" s="192">
        <v>0</v>
      </c>
      <c r="H14" s="192">
        <v>0</v>
      </c>
    </row>
    <row r="15" spans="1:8" ht="12.75">
      <c r="A15" s="8">
        <v>5</v>
      </c>
      <c r="B15" s="19" t="s">
        <v>730</v>
      </c>
      <c r="C15" s="9">
        <f>'AT3A_cvrg(Insti)_PY'!G17+'AT3C_cvrg(Insti)_UPY '!G16</f>
        <v>267</v>
      </c>
      <c r="D15" s="192">
        <v>267</v>
      </c>
      <c r="E15" s="192">
        <v>0</v>
      </c>
      <c r="F15" s="192">
        <f t="shared" si="0"/>
        <v>0</v>
      </c>
      <c r="G15" s="192">
        <v>0</v>
      </c>
      <c r="H15" s="192">
        <v>0</v>
      </c>
    </row>
    <row r="16" spans="1:8" ht="12.75">
      <c r="A16" s="8">
        <v>6</v>
      </c>
      <c r="B16" s="19" t="s">
        <v>731</v>
      </c>
      <c r="C16" s="9">
        <f>'AT3A_cvrg(Insti)_PY'!G18+'AT3C_cvrg(Insti)_UPY '!G17</f>
        <v>1043</v>
      </c>
      <c r="D16" s="192">
        <v>1033</v>
      </c>
      <c r="E16" s="192">
        <v>0</v>
      </c>
      <c r="F16" s="192">
        <f t="shared" si="0"/>
        <v>10</v>
      </c>
      <c r="G16" s="192">
        <v>0</v>
      </c>
      <c r="H16" s="192">
        <v>0</v>
      </c>
    </row>
    <row r="17" spans="1:8" ht="12.75">
      <c r="A17" s="8">
        <v>7</v>
      </c>
      <c r="B17" s="19" t="s">
        <v>732</v>
      </c>
      <c r="C17" s="9">
        <f>'AT3A_cvrg(Insti)_PY'!G19+'AT3C_cvrg(Insti)_UPY '!G18</f>
        <v>254</v>
      </c>
      <c r="D17" s="192">
        <f>99+154</f>
        <v>253</v>
      </c>
      <c r="E17" s="192">
        <v>0</v>
      </c>
      <c r="F17" s="192">
        <f t="shared" si="0"/>
        <v>1</v>
      </c>
      <c r="G17" s="192">
        <v>0</v>
      </c>
      <c r="H17" s="192">
        <v>0</v>
      </c>
    </row>
    <row r="18" spans="1:8" ht="12.75">
      <c r="A18" s="8">
        <v>8</v>
      </c>
      <c r="B18" s="19" t="s">
        <v>733</v>
      </c>
      <c r="C18" s="9">
        <f>'AT3A_cvrg(Insti)_PY'!G20+'AT3C_cvrg(Insti)_UPY '!G19</f>
        <v>2464</v>
      </c>
      <c r="D18" s="192">
        <v>2410</v>
      </c>
      <c r="E18" s="192">
        <v>0</v>
      </c>
      <c r="F18" s="192">
        <f t="shared" si="0"/>
        <v>54</v>
      </c>
      <c r="G18" s="192">
        <v>0</v>
      </c>
      <c r="H18" s="192">
        <v>0</v>
      </c>
    </row>
    <row r="19" spans="1:8" ht="12.75">
      <c r="A19" s="8">
        <v>9</v>
      </c>
      <c r="B19" s="19" t="s">
        <v>734</v>
      </c>
      <c r="C19" s="9">
        <f>'AT3A_cvrg(Insti)_PY'!G21+'AT3C_cvrg(Insti)_UPY '!G20</f>
        <v>2327</v>
      </c>
      <c r="D19" s="192">
        <v>2201</v>
      </c>
      <c r="E19" s="192">
        <v>0</v>
      </c>
      <c r="F19" s="192">
        <f t="shared" si="0"/>
        <v>126</v>
      </c>
      <c r="G19" s="192">
        <v>0</v>
      </c>
      <c r="H19" s="192">
        <v>0</v>
      </c>
    </row>
    <row r="20" spans="1:8" ht="12.75">
      <c r="A20" s="8">
        <v>10</v>
      </c>
      <c r="B20" s="19" t="s">
        <v>735</v>
      </c>
      <c r="C20" s="9">
        <f>'AT3A_cvrg(Insti)_PY'!G22+'AT3C_cvrg(Insti)_UPY '!G21</f>
        <v>1471</v>
      </c>
      <c r="D20" s="192">
        <v>1397</v>
      </c>
      <c r="E20" s="192">
        <v>0</v>
      </c>
      <c r="F20" s="192">
        <f t="shared" si="0"/>
        <v>74</v>
      </c>
      <c r="G20" s="192">
        <v>0</v>
      </c>
      <c r="H20" s="192">
        <v>0</v>
      </c>
    </row>
    <row r="21" spans="1:8" ht="12.75">
      <c r="A21" s="8">
        <v>11</v>
      </c>
      <c r="B21" s="19" t="s">
        <v>736</v>
      </c>
      <c r="C21" s="9">
        <f>'AT3A_cvrg(Insti)_PY'!G23+'AT3C_cvrg(Insti)_UPY '!G22</f>
        <v>1102</v>
      </c>
      <c r="D21" s="192">
        <v>1076</v>
      </c>
      <c r="E21" s="192">
        <v>0</v>
      </c>
      <c r="F21" s="192">
        <f t="shared" si="0"/>
        <v>26</v>
      </c>
      <c r="G21" s="192">
        <v>0</v>
      </c>
      <c r="H21" s="192">
        <v>0</v>
      </c>
    </row>
    <row r="22" spans="1:8" ht="12.75">
      <c r="A22" s="8">
        <v>12</v>
      </c>
      <c r="B22" s="19" t="s">
        <v>737</v>
      </c>
      <c r="C22" s="9">
        <f>'AT3A_cvrg(Insti)_PY'!G24+'AT3C_cvrg(Insti)_UPY '!G23</f>
        <v>778</v>
      </c>
      <c r="D22" s="9">
        <v>765</v>
      </c>
      <c r="E22" s="192">
        <v>0</v>
      </c>
      <c r="F22" s="192">
        <f t="shared" si="0"/>
        <v>13</v>
      </c>
      <c r="G22" s="192">
        <v>0</v>
      </c>
      <c r="H22" s="192">
        <v>0</v>
      </c>
    </row>
    <row r="23" spans="1:8" s="15" customFormat="1" ht="12.75">
      <c r="A23" s="29"/>
      <c r="B23" s="29" t="s">
        <v>17</v>
      </c>
      <c r="C23" s="29">
        <f aca="true" t="shared" si="1" ref="C23:H23">SUM(C11:C22)</f>
        <v>15513</v>
      </c>
      <c r="D23" s="29">
        <f t="shared" si="1"/>
        <v>15038</v>
      </c>
      <c r="E23" s="29">
        <f t="shared" si="1"/>
        <v>0</v>
      </c>
      <c r="F23" s="29">
        <f t="shared" si="1"/>
        <v>475</v>
      </c>
      <c r="G23" s="29">
        <f t="shared" si="1"/>
        <v>0</v>
      </c>
      <c r="H23" s="29">
        <f t="shared" si="1"/>
        <v>0</v>
      </c>
    </row>
    <row r="24" spans="1:8" ht="15" customHeight="1">
      <c r="A24" s="194"/>
      <c r="B24" s="194"/>
      <c r="C24" s="194"/>
      <c r="D24" s="195"/>
      <c r="E24" s="195"/>
      <c r="F24" s="195"/>
      <c r="G24" s="195"/>
      <c r="H24" s="195"/>
    </row>
    <row r="25" spans="1:8" ht="15" customHeight="1">
      <c r="A25" s="194"/>
      <c r="B25" s="194"/>
      <c r="C25" s="194"/>
      <c r="D25" s="195"/>
      <c r="E25" s="195"/>
      <c r="F25" s="195"/>
      <c r="G25" s="195"/>
      <c r="H25" s="195"/>
    </row>
    <row r="26" spans="1:8" ht="15" customHeight="1">
      <c r="A26" s="198"/>
      <c r="B26" s="198"/>
      <c r="C26" s="198"/>
      <c r="D26" s="606"/>
      <c r="E26" s="606"/>
      <c r="F26" s="606"/>
      <c r="G26" s="732" t="s">
        <v>777</v>
      </c>
      <c r="H26" s="732"/>
    </row>
    <row r="27" spans="1:9" ht="15" customHeight="1">
      <c r="A27" s="198"/>
      <c r="B27" s="198"/>
      <c r="C27" s="198"/>
      <c r="D27" s="609"/>
      <c r="E27" s="609"/>
      <c r="F27" s="609"/>
      <c r="G27" s="609"/>
      <c r="H27" s="609"/>
      <c r="I27" s="209"/>
    </row>
    <row r="28" spans="1:9" ht="15.75">
      <c r="A28" s="198" t="s">
        <v>12</v>
      </c>
      <c r="B28" s="538"/>
      <c r="C28" s="198"/>
      <c r="D28" s="609"/>
      <c r="E28" s="609"/>
      <c r="F28" s="609"/>
      <c r="G28" s="732"/>
      <c r="H28" s="732"/>
      <c r="I28" s="209"/>
    </row>
    <row r="29" spans="1:9" ht="15.75">
      <c r="A29" s="538"/>
      <c r="B29" s="538"/>
      <c r="C29" s="538"/>
      <c r="D29" s="514" t="s">
        <v>778</v>
      </c>
      <c r="E29" s="609"/>
      <c r="F29" s="609"/>
      <c r="G29" s="540" t="s">
        <v>1019</v>
      </c>
      <c r="H29" s="338"/>
      <c r="I29" s="209"/>
    </row>
    <row r="30" spans="1:9" ht="15.75">
      <c r="A30" s="538"/>
      <c r="B30" s="538"/>
      <c r="C30" s="41"/>
      <c r="D30" s="515" t="s">
        <v>779</v>
      </c>
      <c r="E30" s="41"/>
      <c r="F30" s="41"/>
      <c r="G30" s="540" t="s">
        <v>756</v>
      </c>
      <c r="H30" s="338"/>
      <c r="I30" s="194"/>
    </row>
    <row r="31" spans="1:8" ht="15.75">
      <c r="A31" s="538"/>
      <c r="B31" s="538"/>
      <c r="C31" s="41"/>
      <c r="D31" s="516" t="s">
        <v>780</v>
      </c>
      <c r="E31" s="41"/>
      <c r="F31" s="41"/>
      <c r="G31" s="492" t="s">
        <v>81</v>
      </c>
      <c r="H31" s="36" t="s">
        <v>11</v>
      </c>
    </row>
  </sheetData>
  <sheetProtection/>
  <mergeCells count="11">
    <mergeCell ref="G26:H26"/>
    <mergeCell ref="A3:H3"/>
    <mergeCell ref="A4:H4"/>
    <mergeCell ref="A6:H6"/>
    <mergeCell ref="D8:H8"/>
    <mergeCell ref="G28:H28"/>
    <mergeCell ref="N7:O7"/>
    <mergeCell ref="A8:A9"/>
    <mergeCell ref="B8:B9"/>
    <mergeCell ref="C8:C9"/>
    <mergeCell ref="F7:H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colBreaks count="1" manualBreakCount="1">
    <brk id="8" max="65535" man="1"/>
  </colBreaks>
</worksheet>
</file>

<file path=xl/worksheets/sheet41.xml><?xml version="1.0" encoding="utf-8"?>
<worksheet xmlns="http://schemas.openxmlformats.org/spreadsheetml/2006/main" xmlns:r="http://schemas.openxmlformats.org/officeDocument/2006/relationships">
  <sheetPr>
    <tabColor theme="3" tint="0.7999799847602844"/>
    <pageSetUpPr fitToPage="1"/>
  </sheetPr>
  <dimension ref="A2:O30"/>
  <sheetViews>
    <sheetView view="pageBreakPreview" zoomScale="110" zoomScaleSheetLayoutView="110" zoomScalePageLayoutView="0" workbookViewId="0" topLeftCell="A10">
      <selection activeCell="J22" sqref="J22"/>
    </sheetView>
  </sheetViews>
  <sheetFormatPr defaultColWidth="9.140625" defaultRowHeight="12.75"/>
  <cols>
    <col min="2" max="2" width="10.140625" style="0" customWidth="1"/>
    <col min="3" max="3" width="16.7109375" style="0" customWidth="1"/>
    <col min="4" max="4" width="9.421875" style="0" customWidth="1"/>
    <col min="5" max="5" width="9.00390625" style="0" customWidth="1"/>
    <col min="6" max="6" width="11.57421875" style="0" customWidth="1"/>
    <col min="7" max="8" width="10.421875" style="0" customWidth="1"/>
    <col min="9" max="10" width="10.421875" style="271" customWidth="1"/>
    <col min="11" max="11" width="10.57421875" style="0" customWidth="1"/>
    <col min="12" max="12" width="10.421875" style="0" customWidth="1"/>
    <col min="13" max="13" width="11.57421875" style="0" customWidth="1"/>
    <col min="14" max="14" width="17.28125" style="0" customWidth="1"/>
  </cols>
  <sheetData>
    <row r="1" ht="64.5" customHeight="1"/>
    <row r="2" spans="1:14" ht="18">
      <c r="A2" s="872" t="s">
        <v>0</v>
      </c>
      <c r="B2" s="872"/>
      <c r="C2" s="872"/>
      <c r="D2" s="872"/>
      <c r="E2" s="872"/>
      <c r="F2" s="872"/>
      <c r="G2" s="872"/>
      <c r="H2" s="872"/>
      <c r="I2" s="872"/>
      <c r="J2" s="872"/>
      <c r="K2" s="872"/>
      <c r="N2" s="229" t="s">
        <v>508</v>
      </c>
    </row>
    <row r="3" spans="1:11" ht="21">
      <c r="A3" s="873" t="s">
        <v>781</v>
      </c>
      <c r="B3" s="873"/>
      <c r="C3" s="873"/>
      <c r="D3" s="873"/>
      <c r="E3" s="873"/>
      <c r="F3" s="873"/>
      <c r="G3" s="873"/>
      <c r="H3" s="873"/>
      <c r="I3" s="873"/>
      <c r="J3" s="873"/>
      <c r="K3" s="873"/>
    </row>
    <row r="4" spans="1:10" ht="15">
      <c r="A4" s="187"/>
      <c r="B4" s="187"/>
      <c r="C4" s="187"/>
      <c r="D4" s="187"/>
      <c r="E4" s="187"/>
      <c r="F4" s="187"/>
      <c r="G4" s="187"/>
      <c r="H4" s="187"/>
      <c r="I4" s="268"/>
      <c r="J4" s="268"/>
    </row>
    <row r="5" spans="1:10" ht="18">
      <c r="A5" s="872" t="s">
        <v>507</v>
      </c>
      <c r="B5" s="872"/>
      <c r="C5" s="872"/>
      <c r="D5" s="872"/>
      <c r="E5" s="872"/>
      <c r="F5" s="872"/>
      <c r="G5" s="872"/>
      <c r="H5" s="872"/>
      <c r="I5" s="292"/>
      <c r="J5" s="292"/>
    </row>
    <row r="6" spans="1:14" ht="15">
      <c r="A6" s="199" t="s">
        <v>755</v>
      </c>
      <c r="B6" s="199"/>
      <c r="C6" s="200"/>
      <c r="D6" s="188"/>
      <c r="E6" s="188"/>
      <c r="F6" s="188"/>
      <c r="G6" s="188"/>
      <c r="H6" s="187"/>
      <c r="I6" s="268"/>
      <c r="J6" s="268"/>
      <c r="L6" s="875" t="s">
        <v>796</v>
      </c>
      <c r="M6" s="875"/>
      <c r="N6" s="875"/>
    </row>
    <row r="7" spans="1:14" ht="28.5" customHeight="1">
      <c r="A7" s="1023" t="s">
        <v>2</v>
      </c>
      <c r="B7" s="1023" t="s">
        <v>35</v>
      </c>
      <c r="C7" s="817" t="s">
        <v>391</v>
      </c>
      <c r="D7" s="932" t="s">
        <v>441</v>
      </c>
      <c r="E7" s="932"/>
      <c r="F7" s="932"/>
      <c r="G7" s="932"/>
      <c r="H7" s="970"/>
      <c r="I7" s="759" t="s">
        <v>533</v>
      </c>
      <c r="J7" s="759" t="s">
        <v>534</v>
      </c>
      <c r="K7" s="1018" t="s">
        <v>487</v>
      </c>
      <c r="L7" s="1018"/>
      <c r="M7" s="1018"/>
      <c r="N7" s="1018"/>
    </row>
    <row r="8" spans="1:14" ht="39" customHeight="1">
      <c r="A8" s="1024"/>
      <c r="B8" s="1024"/>
      <c r="C8" s="817"/>
      <c r="D8" s="5" t="s">
        <v>440</v>
      </c>
      <c r="E8" s="5" t="s">
        <v>392</v>
      </c>
      <c r="F8" s="65" t="s">
        <v>393</v>
      </c>
      <c r="G8" s="5" t="s">
        <v>394</v>
      </c>
      <c r="H8" s="5" t="s">
        <v>45</v>
      </c>
      <c r="I8" s="759"/>
      <c r="J8" s="759"/>
      <c r="K8" s="221" t="s">
        <v>395</v>
      </c>
      <c r="L8" s="26" t="s">
        <v>488</v>
      </c>
      <c r="M8" s="5" t="s">
        <v>396</v>
      </c>
      <c r="N8" s="26" t="s">
        <v>397</v>
      </c>
    </row>
    <row r="9" spans="1:14" ht="15">
      <c r="A9" s="191" t="s">
        <v>251</v>
      </c>
      <c r="B9" s="191" t="s">
        <v>252</v>
      </c>
      <c r="C9" s="191" t="s">
        <v>253</v>
      </c>
      <c r="D9" s="191" t="s">
        <v>254</v>
      </c>
      <c r="E9" s="191" t="s">
        <v>255</v>
      </c>
      <c r="F9" s="191" t="s">
        <v>256</v>
      </c>
      <c r="G9" s="191" t="s">
        <v>257</v>
      </c>
      <c r="H9" s="191" t="s">
        <v>258</v>
      </c>
      <c r="I9" s="293" t="s">
        <v>277</v>
      </c>
      <c r="J9" s="293" t="s">
        <v>278</v>
      </c>
      <c r="K9" s="191" t="s">
        <v>279</v>
      </c>
      <c r="L9" s="191" t="s">
        <v>307</v>
      </c>
      <c r="M9" s="191" t="s">
        <v>308</v>
      </c>
      <c r="N9" s="191" t="s">
        <v>309</v>
      </c>
    </row>
    <row r="10" spans="1:14" s="271" customFormat="1" ht="15">
      <c r="A10" s="389">
        <v>1</v>
      </c>
      <c r="B10" s="261" t="s">
        <v>726</v>
      </c>
      <c r="C10" s="656">
        <f>'AT-3'!F10</f>
        <v>850</v>
      </c>
      <c r="D10" s="656">
        <v>156</v>
      </c>
      <c r="E10" s="656">
        <v>692</v>
      </c>
      <c r="F10" s="656">
        <v>0</v>
      </c>
      <c r="G10" s="656">
        <v>0</v>
      </c>
      <c r="H10" s="656">
        <v>0</v>
      </c>
      <c r="I10" s="656">
        <f>C10</f>
        <v>850</v>
      </c>
      <c r="J10" s="656">
        <f>I10</f>
        <v>850</v>
      </c>
      <c r="K10" s="1057" t="s">
        <v>1013</v>
      </c>
      <c r="L10" s="1058"/>
      <c r="M10" s="1058"/>
      <c r="N10" s="1059"/>
    </row>
    <row r="11" spans="1:14" s="271" customFormat="1" ht="15">
      <c r="A11" s="389">
        <v>2</v>
      </c>
      <c r="B11" s="261" t="s">
        <v>727</v>
      </c>
      <c r="C11" s="656">
        <f>'AT-3'!F11</f>
        <v>1672</v>
      </c>
      <c r="D11" s="656" t="s">
        <v>739</v>
      </c>
      <c r="E11" s="656">
        <v>1579</v>
      </c>
      <c r="F11" s="656">
        <v>3</v>
      </c>
      <c r="G11" s="656">
        <v>0</v>
      </c>
      <c r="H11" s="656">
        <v>90</v>
      </c>
      <c r="I11" s="656">
        <f aca="true" t="shared" si="0" ref="I11:I21">C11</f>
        <v>1672</v>
      </c>
      <c r="J11" s="656">
        <f aca="true" t="shared" si="1" ref="J11:J21">I11</f>
        <v>1672</v>
      </c>
      <c r="K11" s="1060"/>
      <c r="L11" s="1061"/>
      <c r="M11" s="1061"/>
      <c r="N11" s="1062"/>
    </row>
    <row r="12" spans="1:14" s="271" customFormat="1" ht="18" customHeight="1">
      <c r="A12" s="389">
        <v>3</v>
      </c>
      <c r="B12" s="261" t="s">
        <v>728</v>
      </c>
      <c r="C12" s="656">
        <f>'AT-3'!F12</f>
        <v>756</v>
      </c>
      <c r="D12" s="656" t="s">
        <v>739</v>
      </c>
      <c r="E12" s="656">
        <f>C12-F12-G12-H12</f>
        <v>712</v>
      </c>
      <c r="F12" s="656">
        <v>35</v>
      </c>
      <c r="G12" s="656">
        <v>7</v>
      </c>
      <c r="H12" s="656">
        <v>2</v>
      </c>
      <c r="I12" s="656">
        <f t="shared" si="0"/>
        <v>756</v>
      </c>
      <c r="J12" s="656">
        <f t="shared" si="1"/>
        <v>756</v>
      </c>
      <c r="K12" s="1060"/>
      <c r="L12" s="1061"/>
      <c r="M12" s="1061"/>
      <c r="N12" s="1062"/>
    </row>
    <row r="13" spans="1:14" s="271" customFormat="1" ht="15">
      <c r="A13" s="389">
        <v>4</v>
      </c>
      <c r="B13" s="261" t="s">
        <v>729</v>
      </c>
      <c r="C13" s="656">
        <f>'AT-3'!F13</f>
        <v>2529</v>
      </c>
      <c r="D13" s="656">
        <v>133</v>
      </c>
      <c r="E13" s="656">
        <v>2324</v>
      </c>
      <c r="F13" s="656">
        <v>19</v>
      </c>
      <c r="G13" s="656">
        <v>0</v>
      </c>
      <c r="H13" s="656">
        <v>1</v>
      </c>
      <c r="I13" s="656">
        <f t="shared" si="0"/>
        <v>2529</v>
      </c>
      <c r="J13" s="656">
        <f t="shared" si="1"/>
        <v>2529</v>
      </c>
      <c r="K13" s="1060"/>
      <c r="L13" s="1061"/>
      <c r="M13" s="1061"/>
      <c r="N13" s="1062"/>
    </row>
    <row r="14" spans="1:14" s="271" customFormat="1" ht="15">
      <c r="A14" s="389">
        <v>5</v>
      </c>
      <c r="B14" s="261" t="s">
        <v>730</v>
      </c>
      <c r="C14" s="656">
        <f>'AT-3'!F14</f>
        <v>267</v>
      </c>
      <c r="D14" s="656" t="s">
        <v>739</v>
      </c>
      <c r="E14" s="656">
        <v>259</v>
      </c>
      <c r="F14" s="656">
        <v>3</v>
      </c>
      <c r="G14" s="656">
        <v>0</v>
      </c>
      <c r="H14" s="656">
        <v>6</v>
      </c>
      <c r="I14" s="656">
        <f t="shared" si="0"/>
        <v>267</v>
      </c>
      <c r="J14" s="656">
        <f t="shared" si="1"/>
        <v>267</v>
      </c>
      <c r="K14" s="1060"/>
      <c r="L14" s="1061"/>
      <c r="M14" s="1061"/>
      <c r="N14" s="1062"/>
    </row>
    <row r="15" spans="1:14" s="271" customFormat="1" ht="15">
      <c r="A15" s="389">
        <v>6</v>
      </c>
      <c r="B15" s="261" t="s">
        <v>731</v>
      </c>
      <c r="C15" s="656">
        <f>'AT-3'!F15</f>
        <v>1043</v>
      </c>
      <c r="D15" s="656">
        <v>245</v>
      </c>
      <c r="E15" s="656">
        <v>824</v>
      </c>
      <c r="F15" s="656">
        <v>9</v>
      </c>
      <c r="G15" s="656">
        <v>2</v>
      </c>
      <c r="H15" s="656">
        <v>3</v>
      </c>
      <c r="I15" s="656">
        <f t="shared" si="0"/>
        <v>1043</v>
      </c>
      <c r="J15" s="656">
        <f t="shared" si="1"/>
        <v>1043</v>
      </c>
      <c r="K15" s="1060"/>
      <c r="L15" s="1061"/>
      <c r="M15" s="1061"/>
      <c r="N15" s="1062"/>
    </row>
    <row r="16" spans="1:14" s="271" customFormat="1" ht="15">
      <c r="A16" s="389">
        <v>7</v>
      </c>
      <c r="B16" s="261" t="s">
        <v>732</v>
      </c>
      <c r="C16" s="656">
        <f>'AT-3'!F16</f>
        <v>254</v>
      </c>
      <c r="D16" s="656" t="s">
        <v>739</v>
      </c>
      <c r="E16" s="656">
        <f>91+69+15</f>
        <v>175</v>
      </c>
      <c r="F16" s="656">
        <f>11+10+5</f>
        <v>26</v>
      </c>
      <c r="G16" s="656">
        <f>1</f>
        <v>1</v>
      </c>
      <c r="H16" s="656">
        <v>52</v>
      </c>
      <c r="I16" s="656">
        <f t="shared" si="0"/>
        <v>254</v>
      </c>
      <c r="J16" s="656">
        <f t="shared" si="1"/>
        <v>254</v>
      </c>
      <c r="K16" s="1060"/>
      <c r="L16" s="1061"/>
      <c r="M16" s="1061"/>
      <c r="N16" s="1062"/>
    </row>
    <row r="17" spans="1:14" s="271" customFormat="1" ht="15">
      <c r="A17" s="389">
        <v>8</v>
      </c>
      <c r="B17" s="261" t="s">
        <v>733</v>
      </c>
      <c r="C17" s="656">
        <f>'AT-3'!F17</f>
        <v>2464</v>
      </c>
      <c r="D17" s="656">
        <v>865</v>
      </c>
      <c r="E17" s="656">
        <v>1972</v>
      </c>
      <c r="F17" s="656">
        <v>80</v>
      </c>
      <c r="G17" s="656">
        <v>0</v>
      </c>
      <c r="H17" s="656">
        <v>0</v>
      </c>
      <c r="I17" s="656">
        <f t="shared" si="0"/>
        <v>2464</v>
      </c>
      <c r="J17" s="656">
        <f t="shared" si="1"/>
        <v>2464</v>
      </c>
      <c r="K17" s="1060"/>
      <c r="L17" s="1061"/>
      <c r="M17" s="1061"/>
      <c r="N17" s="1062"/>
    </row>
    <row r="18" spans="1:14" s="271" customFormat="1" ht="12.75" customHeight="1">
      <c r="A18" s="389">
        <v>9</v>
      </c>
      <c r="B18" s="261" t="s">
        <v>734</v>
      </c>
      <c r="C18" s="656">
        <f>'AT-3'!F18</f>
        <v>2327</v>
      </c>
      <c r="D18" s="656">
        <v>63</v>
      </c>
      <c r="E18" s="656">
        <v>2264</v>
      </c>
      <c r="F18" s="656">
        <v>0</v>
      </c>
      <c r="G18" s="656">
        <v>0</v>
      </c>
      <c r="H18" s="656">
        <v>21</v>
      </c>
      <c r="I18" s="656">
        <f t="shared" si="0"/>
        <v>2327</v>
      </c>
      <c r="J18" s="656">
        <f t="shared" si="1"/>
        <v>2327</v>
      </c>
      <c r="K18" s="1060"/>
      <c r="L18" s="1061"/>
      <c r="M18" s="1061"/>
      <c r="N18" s="1062"/>
    </row>
    <row r="19" spans="1:14" s="271" customFormat="1" ht="12.75" customHeight="1">
      <c r="A19" s="389">
        <v>10</v>
      </c>
      <c r="B19" s="261" t="s">
        <v>735</v>
      </c>
      <c r="C19" s="656">
        <f>'AT-3'!F19</f>
        <v>1471</v>
      </c>
      <c r="D19" s="656">
        <v>1293</v>
      </c>
      <c r="E19" s="656">
        <v>222</v>
      </c>
      <c r="F19" s="656">
        <v>0</v>
      </c>
      <c r="G19" s="656">
        <v>7</v>
      </c>
      <c r="H19" s="656">
        <v>12</v>
      </c>
      <c r="I19" s="656">
        <f t="shared" si="0"/>
        <v>1471</v>
      </c>
      <c r="J19" s="656">
        <f t="shared" si="1"/>
        <v>1471</v>
      </c>
      <c r="K19" s="1060"/>
      <c r="L19" s="1061"/>
      <c r="M19" s="1061"/>
      <c r="N19" s="1062"/>
    </row>
    <row r="20" spans="1:14" s="271" customFormat="1" ht="12.75" customHeight="1">
      <c r="A20" s="389">
        <v>11</v>
      </c>
      <c r="B20" s="261" t="s">
        <v>736</v>
      </c>
      <c r="C20" s="656">
        <f>'AT-3'!F20</f>
        <v>1102</v>
      </c>
      <c r="D20" s="656">
        <v>521</v>
      </c>
      <c r="E20" s="656">
        <v>583</v>
      </c>
      <c r="F20" s="656">
        <v>74</v>
      </c>
      <c r="G20" s="656">
        <v>48</v>
      </c>
      <c r="H20" s="656">
        <v>7</v>
      </c>
      <c r="I20" s="656">
        <v>1102</v>
      </c>
      <c r="J20" s="656">
        <v>1102</v>
      </c>
      <c r="K20" s="1060"/>
      <c r="L20" s="1061"/>
      <c r="M20" s="1061"/>
      <c r="N20" s="1062"/>
    </row>
    <row r="21" spans="1:15" s="271" customFormat="1" ht="15">
      <c r="A21" s="389">
        <v>12</v>
      </c>
      <c r="B21" s="261" t="s">
        <v>737</v>
      </c>
      <c r="C21" s="656">
        <f>'AT-3'!F21</f>
        <v>778</v>
      </c>
      <c r="D21" s="656">
        <v>579</v>
      </c>
      <c r="E21" s="656">
        <v>559</v>
      </c>
      <c r="F21" s="656">
        <v>22</v>
      </c>
      <c r="G21" s="656">
        <v>0</v>
      </c>
      <c r="H21" s="656">
        <v>0</v>
      </c>
      <c r="I21" s="656">
        <f t="shared" si="0"/>
        <v>778</v>
      </c>
      <c r="J21" s="656">
        <f t="shared" si="1"/>
        <v>778</v>
      </c>
      <c r="K21" s="1063"/>
      <c r="L21" s="1064"/>
      <c r="M21" s="1064"/>
      <c r="N21" s="1065"/>
      <c r="O21" s="257"/>
    </row>
    <row r="22" spans="1:14" s="15" customFormat="1" ht="12.75">
      <c r="A22" s="29"/>
      <c r="B22" s="29" t="s">
        <v>17</v>
      </c>
      <c r="C22" s="29">
        <f>SUM(C10:C21)</f>
        <v>15513</v>
      </c>
      <c r="D22" s="29">
        <f>SUM(D10:D21)</f>
        <v>3855</v>
      </c>
      <c r="E22" s="29">
        <f aca="true" t="shared" si="2" ref="E22:J22">SUM(E10:E21)</f>
        <v>12165</v>
      </c>
      <c r="F22" s="29">
        <f t="shared" si="2"/>
        <v>271</v>
      </c>
      <c r="G22" s="29">
        <f t="shared" si="2"/>
        <v>65</v>
      </c>
      <c r="H22" s="29">
        <f t="shared" si="2"/>
        <v>194</v>
      </c>
      <c r="I22" s="29">
        <f t="shared" si="2"/>
        <v>15513</v>
      </c>
      <c r="J22" s="29">
        <f t="shared" si="2"/>
        <v>15513</v>
      </c>
      <c r="K22" s="29"/>
      <c r="L22" s="29"/>
      <c r="M22" s="29"/>
      <c r="N22" s="29"/>
    </row>
    <row r="23" spans="8:11" ht="12.75">
      <c r="H23" s="366"/>
      <c r="I23" s="366"/>
      <c r="J23" s="366"/>
      <c r="K23" s="366"/>
    </row>
    <row r="24" spans="1:14" ht="15.75">
      <c r="A24" s="538"/>
      <c r="B24" s="538"/>
      <c r="C24" s="538"/>
      <c r="D24" s="538"/>
      <c r="E24" s="538"/>
      <c r="F24" s="538"/>
      <c r="G24" s="538"/>
      <c r="H24" s="619"/>
      <c r="I24" s="619"/>
      <c r="J24" s="619"/>
      <c r="K24" s="619"/>
      <c r="L24" s="732" t="s">
        <v>777</v>
      </c>
      <c r="M24" s="732"/>
      <c r="N24" s="538"/>
    </row>
    <row r="25" spans="1:14" ht="15">
      <c r="A25" s="538"/>
      <c r="B25" s="538"/>
      <c r="C25" s="538"/>
      <c r="D25" s="538"/>
      <c r="E25" s="538"/>
      <c r="F25" s="538"/>
      <c r="G25" s="538"/>
      <c r="H25" s="619"/>
      <c r="I25" s="619"/>
      <c r="J25" s="619"/>
      <c r="K25" s="619"/>
      <c r="L25" s="538"/>
      <c r="M25" s="538"/>
      <c r="N25" s="538"/>
    </row>
    <row r="26" spans="1:14" ht="15">
      <c r="A26" s="538"/>
      <c r="B26" s="538"/>
      <c r="C26" s="538"/>
      <c r="D26" s="538"/>
      <c r="E26" s="538"/>
      <c r="F26" s="538"/>
      <c r="G26" s="538"/>
      <c r="H26" s="41"/>
      <c r="I26" s="41"/>
      <c r="J26" s="41"/>
      <c r="K26" s="41"/>
      <c r="L26" s="538"/>
      <c r="M26" s="538"/>
      <c r="N26" s="538"/>
    </row>
    <row r="27" spans="1:14" ht="12.75" customHeight="1">
      <c r="A27" s="198" t="s">
        <v>12</v>
      </c>
      <c r="B27" s="198"/>
      <c r="C27" s="198"/>
      <c r="D27" s="198"/>
      <c r="E27" s="538"/>
      <c r="F27" s="538"/>
      <c r="G27" s="538"/>
      <c r="H27" s="41"/>
      <c r="I27" s="41"/>
      <c r="J27" s="41"/>
      <c r="K27" s="41"/>
      <c r="L27" s="732"/>
      <c r="M27" s="732"/>
      <c r="N27" s="538"/>
    </row>
    <row r="28" spans="1:14" ht="14.25" customHeight="1">
      <c r="A28" s="198"/>
      <c r="B28" s="198"/>
      <c r="C28" s="198"/>
      <c r="D28" s="514" t="s">
        <v>778</v>
      </c>
      <c r="E28" s="538"/>
      <c r="F28" s="538"/>
      <c r="G28" s="538"/>
      <c r="H28" s="609"/>
      <c r="I28" s="609"/>
      <c r="J28" s="609"/>
      <c r="K28" s="609"/>
      <c r="L28" s="540" t="s">
        <v>1019</v>
      </c>
      <c r="M28" s="338"/>
      <c r="N28" s="538"/>
    </row>
    <row r="29" spans="1:14" ht="13.5" customHeight="1">
      <c r="A29" s="198"/>
      <c r="B29" s="198"/>
      <c r="C29" s="198"/>
      <c r="D29" s="515" t="s">
        <v>779</v>
      </c>
      <c r="E29" s="538"/>
      <c r="F29" s="538"/>
      <c r="G29" s="538"/>
      <c r="H29" s="609"/>
      <c r="I29" s="609"/>
      <c r="J29" s="609"/>
      <c r="K29" s="609"/>
      <c r="L29" s="540" t="s">
        <v>756</v>
      </c>
      <c r="M29" s="338"/>
      <c r="N29" s="538"/>
    </row>
    <row r="30" spans="1:14" ht="15.75">
      <c r="A30" s="538"/>
      <c r="B30" s="538"/>
      <c r="C30" s="198"/>
      <c r="D30" s="516" t="s">
        <v>780</v>
      </c>
      <c r="E30" s="538"/>
      <c r="F30" s="538"/>
      <c r="G30" s="538"/>
      <c r="H30" s="609"/>
      <c r="I30" s="609"/>
      <c r="J30" s="609"/>
      <c r="K30" s="609"/>
      <c r="L30" s="492" t="s">
        <v>81</v>
      </c>
      <c r="M30" s="36" t="s">
        <v>11</v>
      </c>
      <c r="N30" s="538"/>
    </row>
  </sheetData>
  <sheetProtection/>
  <mergeCells count="14">
    <mergeCell ref="J7:J8"/>
    <mergeCell ref="D7:H7"/>
    <mergeCell ref="K10:N21"/>
    <mergeCell ref="L24:M24"/>
    <mergeCell ref="L27:M27"/>
    <mergeCell ref="C7:C8"/>
    <mergeCell ref="A2:K2"/>
    <mergeCell ref="A3:K3"/>
    <mergeCell ref="A5:H5"/>
    <mergeCell ref="A7:A8"/>
    <mergeCell ref="B7:B8"/>
    <mergeCell ref="K7:N7"/>
    <mergeCell ref="L6:N6"/>
    <mergeCell ref="I7:I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4" r:id="rId1"/>
</worksheet>
</file>

<file path=xl/worksheets/sheet42.xml><?xml version="1.0" encoding="utf-8"?>
<worksheet xmlns="http://schemas.openxmlformats.org/spreadsheetml/2006/main" xmlns:r="http://schemas.openxmlformats.org/officeDocument/2006/relationships">
  <sheetPr>
    <pageSetUpPr fitToPage="1"/>
  </sheetPr>
  <dimension ref="A2:H27"/>
  <sheetViews>
    <sheetView view="pageBreakPreview" zoomScaleSheetLayoutView="100" zoomScalePageLayoutView="0" workbookViewId="0" topLeftCell="A1">
      <selection activeCell="E23" sqref="E23"/>
    </sheetView>
  </sheetViews>
  <sheetFormatPr defaultColWidth="9.140625" defaultRowHeight="12.75"/>
  <cols>
    <col min="1" max="1" width="8.28125" style="0" customWidth="1"/>
    <col min="2" max="2" width="23.57421875" style="0" customWidth="1"/>
    <col min="3" max="3" width="16.7109375" style="0" customWidth="1"/>
    <col min="4" max="4" width="12.57421875" style="0" customWidth="1"/>
    <col min="5" max="5" width="13.00390625" style="0" customWidth="1"/>
    <col min="6" max="6" width="14.7109375" style="0" customWidth="1"/>
    <col min="7" max="7" width="13.57421875" style="0" customWidth="1"/>
    <col min="8" max="8" width="24.7109375" style="0" customWidth="1"/>
  </cols>
  <sheetData>
    <row r="1" ht="42.75" customHeight="1"/>
    <row r="2" spans="1:8" ht="18">
      <c r="A2" s="872" t="s">
        <v>0</v>
      </c>
      <c r="B2" s="872"/>
      <c r="C2" s="872"/>
      <c r="D2" s="872"/>
      <c r="E2" s="872"/>
      <c r="F2" s="872"/>
      <c r="G2" s="872"/>
      <c r="H2" s="229" t="s">
        <v>510</v>
      </c>
    </row>
    <row r="3" spans="1:7" ht="21">
      <c r="A3" s="873" t="s">
        <v>781</v>
      </c>
      <c r="B3" s="873"/>
      <c r="C3" s="873"/>
      <c r="D3" s="873"/>
      <c r="E3" s="873"/>
      <c r="F3" s="873"/>
      <c r="G3" s="873"/>
    </row>
    <row r="4" spans="1:7" ht="15">
      <c r="A4" s="187"/>
      <c r="B4" s="187"/>
      <c r="C4" s="187"/>
      <c r="D4" s="187"/>
      <c r="E4" s="187"/>
      <c r="F4" s="187"/>
      <c r="G4" s="187"/>
    </row>
    <row r="5" spans="1:7" ht="18">
      <c r="A5" s="872" t="s">
        <v>509</v>
      </c>
      <c r="B5" s="872"/>
      <c r="C5" s="872"/>
      <c r="D5" s="872"/>
      <c r="E5" s="872"/>
      <c r="F5" s="872"/>
      <c r="G5" s="872"/>
    </row>
    <row r="6" spans="1:8" ht="15">
      <c r="A6" s="199" t="s">
        <v>755</v>
      </c>
      <c r="B6" s="199"/>
      <c r="C6" s="200"/>
      <c r="D6" s="188"/>
      <c r="E6" s="188"/>
      <c r="F6" s="188"/>
      <c r="G6" s="1075" t="s">
        <v>796</v>
      </c>
      <c r="H6" s="1075"/>
    </row>
    <row r="7" spans="1:8" ht="21.75" customHeight="1">
      <c r="A7" s="1023" t="s">
        <v>2</v>
      </c>
      <c r="B7" s="1023" t="s">
        <v>489</v>
      </c>
      <c r="C7" s="817" t="s">
        <v>35</v>
      </c>
      <c r="D7" s="817" t="s">
        <v>494</v>
      </c>
      <c r="E7" s="817"/>
      <c r="F7" s="932" t="s">
        <v>495</v>
      </c>
      <c r="G7" s="932"/>
      <c r="H7" s="1023" t="s">
        <v>218</v>
      </c>
    </row>
    <row r="8" spans="1:8" ht="25.5" customHeight="1">
      <c r="A8" s="1024"/>
      <c r="B8" s="1024"/>
      <c r="C8" s="817"/>
      <c r="D8" s="5" t="s">
        <v>490</v>
      </c>
      <c r="E8" s="5" t="s">
        <v>491</v>
      </c>
      <c r="F8" s="65" t="s">
        <v>492</v>
      </c>
      <c r="G8" s="5" t="s">
        <v>493</v>
      </c>
      <c r="H8" s="1024"/>
    </row>
    <row r="9" spans="1:8" ht="15">
      <c r="A9" s="191" t="s">
        <v>251</v>
      </c>
      <c r="B9" s="191" t="s">
        <v>252</v>
      </c>
      <c r="C9" s="191" t="s">
        <v>253</v>
      </c>
      <c r="D9" s="191" t="s">
        <v>254</v>
      </c>
      <c r="E9" s="191" t="s">
        <v>255</v>
      </c>
      <c r="F9" s="191" t="s">
        <v>256</v>
      </c>
      <c r="G9" s="191" t="s">
        <v>257</v>
      </c>
      <c r="H9" s="191">
        <v>8</v>
      </c>
    </row>
    <row r="10" spans="1:8" ht="15">
      <c r="A10" s="274">
        <v>1</v>
      </c>
      <c r="B10" s="191"/>
      <c r="C10" s="191"/>
      <c r="D10" s="191"/>
      <c r="E10" s="191"/>
      <c r="F10" s="191"/>
      <c r="G10" s="191"/>
      <c r="H10" s="191"/>
    </row>
    <row r="11" spans="1:8" ht="15">
      <c r="A11" s="274">
        <v>2</v>
      </c>
      <c r="B11" s="191"/>
      <c r="C11" s="191"/>
      <c r="D11" s="191"/>
      <c r="E11" s="191"/>
      <c r="F11" s="191"/>
      <c r="G11" s="191"/>
      <c r="H11" s="191"/>
    </row>
    <row r="12" spans="1:8" ht="15">
      <c r="A12" s="274">
        <v>3</v>
      </c>
      <c r="B12" s="191"/>
      <c r="C12" s="1066" t="s">
        <v>738</v>
      </c>
      <c r="D12" s="1067"/>
      <c r="E12" s="1067"/>
      <c r="F12" s="1068"/>
      <c r="G12" s="191"/>
      <c r="H12" s="191"/>
    </row>
    <row r="13" spans="1:8" ht="15">
      <c r="A13" s="274">
        <v>4</v>
      </c>
      <c r="B13" s="191"/>
      <c r="C13" s="1069"/>
      <c r="D13" s="1070"/>
      <c r="E13" s="1070"/>
      <c r="F13" s="1071"/>
      <c r="G13" s="191"/>
      <c r="H13" s="191"/>
    </row>
    <row r="14" spans="1:8" ht="15">
      <c r="A14" s="274">
        <v>5</v>
      </c>
      <c r="B14" s="191"/>
      <c r="C14" s="1069"/>
      <c r="D14" s="1070"/>
      <c r="E14" s="1070"/>
      <c r="F14" s="1071"/>
      <c r="G14" s="191"/>
      <c r="H14" s="191"/>
    </row>
    <row r="15" spans="1:8" ht="15">
      <c r="A15" s="274">
        <v>6</v>
      </c>
      <c r="B15" s="191"/>
      <c r="C15" s="1072"/>
      <c r="D15" s="1073"/>
      <c r="E15" s="1073"/>
      <c r="F15" s="1074"/>
      <c r="G15" s="191"/>
      <c r="H15" s="191"/>
    </row>
    <row r="16" spans="1:8" ht="15">
      <c r="A16" s="274">
        <v>7</v>
      </c>
      <c r="B16" s="191"/>
      <c r="C16" s="191"/>
      <c r="D16" s="191"/>
      <c r="E16" s="191"/>
      <c r="F16" s="191"/>
      <c r="G16" s="191"/>
      <c r="H16" s="191"/>
    </row>
    <row r="17" spans="1:8" ht="15">
      <c r="A17" s="274">
        <v>8</v>
      </c>
      <c r="B17" s="191"/>
      <c r="C17" s="191"/>
      <c r="D17" s="191"/>
      <c r="E17" s="191"/>
      <c r="F17" s="191"/>
      <c r="G17" s="191"/>
      <c r="H17" s="191"/>
    </row>
    <row r="18" spans="1:8" ht="15">
      <c r="A18" s="274">
        <v>9</v>
      </c>
      <c r="B18" s="9"/>
      <c r="C18" s="9"/>
      <c r="D18" s="9"/>
      <c r="E18" s="9"/>
      <c r="F18" s="9"/>
      <c r="G18" s="9"/>
      <c r="H18" s="9"/>
    </row>
    <row r="19" spans="1:8" ht="15">
      <c r="A19" s="274">
        <v>10</v>
      </c>
      <c r="B19" s="9"/>
      <c r="C19" s="9"/>
      <c r="D19" s="9"/>
      <c r="E19" s="9"/>
      <c r="F19" s="9"/>
      <c r="G19" s="9"/>
      <c r="H19" s="9"/>
    </row>
    <row r="20" spans="1:8" ht="12.75">
      <c r="A20" s="29" t="s">
        <v>17</v>
      </c>
      <c r="B20" s="9"/>
      <c r="C20" s="9"/>
      <c r="D20" s="9"/>
      <c r="E20" s="9"/>
      <c r="F20" s="9"/>
      <c r="G20" s="9"/>
      <c r="H20" s="9"/>
    </row>
    <row r="22" spans="1:8" ht="15.75">
      <c r="A22" s="538"/>
      <c r="B22" s="538"/>
      <c r="C22" s="538"/>
      <c r="D22" s="538"/>
      <c r="E22" s="538"/>
      <c r="F22" s="538"/>
      <c r="G22" s="732" t="s">
        <v>777</v>
      </c>
      <c r="H22" s="732"/>
    </row>
    <row r="23" spans="1:8" ht="15">
      <c r="A23" s="538"/>
      <c r="B23" s="538"/>
      <c r="C23" s="538"/>
      <c r="D23" s="538"/>
      <c r="E23" s="538"/>
      <c r="F23" s="538"/>
      <c r="G23" s="538"/>
      <c r="H23" s="538"/>
    </row>
    <row r="24" spans="1:8" ht="12.75" customHeight="1" thickBot="1">
      <c r="A24" s="198" t="s">
        <v>20</v>
      </c>
      <c r="B24" s="620"/>
      <c r="C24" s="198"/>
      <c r="D24" s="198"/>
      <c r="E24" s="538"/>
      <c r="F24" s="609"/>
      <c r="G24" s="732"/>
      <c r="H24" s="732"/>
    </row>
    <row r="25" spans="1:8" ht="17.25" customHeight="1">
      <c r="A25" s="198"/>
      <c r="B25" s="198"/>
      <c r="C25" s="514" t="s">
        <v>778</v>
      </c>
      <c r="D25" s="198"/>
      <c r="E25" s="538"/>
      <c r="F25" s="609"/>
      <c r="G25" s="540" t="s">
        <v>1019</v>
      </c>
      <c r="H25" s="338"/>
    </row>
    <row r="26" spans="1:8" ht="17.25" customHeight="1">
      <c r="A26" s="198"/>
      <c r="B26" s="198"/>
      <c r="C26" s="515" t="s">
        <v>779</v>
      </c>
      <c r="D26" s="198"/>
      <c r="E26" s="538"/>
      <c r="F26" s="609"/>
      <c r="G26" s="540" t="s">
        <v>756</v>
      </c>
      <c r="H26" s="338"/>
    </row>
    <row r="27" spans="1:8" ht="15.75">
      <c r="A27" s="538"/>
      <c r="B27" s="538"/>
      <c r="C27" s="516" t="s">
        <v>780</v>
      </c>
      <c r="D27" s="198"/>
      <c r="E27" s="538"/>
      <c r="F27" s="538"/>
      <c r="G27" s="492" t="s">
        <v>81</v>
      </c>
      <c r="H27" s="36" t="s">
        <v>11</v>
      </c>
    </row>
  </sheetData>
  <sheetProtection/>
  <mergeCells count="13">
    <mergeCell ref="G24:H24"/>
    <mergeCell ref="G6:H6"/>
    <mergeCell ref="C7:C8"/>
    <mergeCell ref="F7:G7"/>
    <mergeCell ref="D7:E7"/>
    <mergeCell ref="G22:H22"/>
    <mergeCell ref="H7:H8"/>
    <mergeCell ref="C12:F15"/>
    <mergeCell ref="A2:G2"/>
    <mergeCell ref="A3:G3"/>
    <mergeCell ref="A5:G5"/>
    <mergeCell ref="A7:A8"/>
    <mergeCell ref="B7:B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43.xml><?xml version="1.0" encoding="utf-8"?>
<worksheet xmlns="http://schemas.openxmlformats.org/spreadsheetml/2006/main" xmlns:r="http://schemas.openxmlformats.org/officeDocument/2006/relationships">
  <sheetPr>
    <pageSetUpPr fitToPage="1"/>
  </sheetPr>
  <dimension ref="A2:N29"/>
  <sheetViews>
    <sheetView view="pageBreakPreview" zoomScale="90" zoomScaleSheetLayoutView="90" zoomScalePageLayoutView="0" workbookViewId="0" topLeftCell="A1">
      <selection activeCell="G27" sqref="G27"/>
    </sheetView>
  </sheetViews>
  <sheetFormatPr defaultColWidth="9.140625" defaultRowHeight="12.75"/>
  <cols>
    <col min="1" max="1" width="6.421875" style="0" customWidth="1"/>
    <col min="2" max="2" width="15.421875" style="0" customWidth="1"/>
    <col min="3" max="3" width="15.28125" style="0" customWidth="1"/>
    <col min="4" max="5" width="15.421875" style="0" customWidth="1"/>
    <col min="6" max="9" width="15.7109375" style="0" customWidth="1"/>
    <col min="10" max="10" width="15.421875" style="0" customWidth="1"/>
    <col min="11" max="11" width="20.00390625" style="0" customWidth="1"/>
    <col min="12" max="12" width="18.57421875" style="0" customWidth="1"/>
  </cols>
  <sheetData>
    <row r="1" ht="55.5" customHeight="1"/>
    <row r="2" spans="1:12" ht="18">
      <c r="A2" s="872" t="s">
        <v>0</v>
      </c>
      <c r="B2" s="872"/>
      <c r="C2" s="872"/>
      <c r="D2" s="872"/>
      <c r="E2" s="872"/>
      <c r="F2" s="872"/>
      <c r="G2" s="872"/>
      <c r="H2" s="872"/>
      <c r="I2" s="872"/>
      <c r="J2" s="872"/>
      <c r="K2" s="872"/>
      <c r="L2" s="229" t="s">
        <v>512</v>
      </c>
    </row>
    <row r="3" spans="1:11" ht="21">
      <c r="A3" s="873" t="s">
        <v>781</v>
      </c>
      <c r="B3" s="873"/>
      <c r="C3" s="873"/>
      <c r="D3" s="873"/>
      <c r="E3" s="873"/>
      <c r="F3" s="873"/>
      <c r="G3" s="873"/>
      <c r="H3" s="873"/>
      <c r="I3" s="873"/>
      <c r="J3" s="873"/>
      <c r="K3" s="873"/>
    </row>
    <row r="4" spans="1:11" ht="15">
      <c r="A4" s="187"/>
      <c r="B4" s="187"/>
      <c r="C4" s="187"/>
      <c r="D4" s="187"/>
      <c r="E4" s="187"/>
      <c r="F4" s="187"/>
      <c r="G4" s="187"/>
      <c r="H4" s="187"/>
      <c r="I4" s="187"/>
      <c r="J4" s="187"/>
      <c r="K4" s="187"/>
    </row>
    <row r="5" spans="1:11" ht="18">
      <c r="A5" s="872" t="s">
        <v>511</v>
      </c>
      <c r="B5" s="872"/>
      <c r="C5" s="872"/>
      <c r="D5" s="872"/>
      <c r="E5" s="872"/>
      <c r="F5" s="872"/>
      <c r="G5" s="872"/>
      <c r="H5" s="872"/>
      <c r="I5" s="872"/>
      <c r="J5" s="872"/>
      <c r="K5" s="872"/>
    </row>
    <row r="6" spans="1:12" ht="15">
      <c r="A6" s="199" t="s">
        <v>755</v>
      </c>
      <c r="B6" s="199"/>
      <c r="C6" s="200"/>
      <c r="D6" s="188"/>
      <c r="E6" s="188"/>
      <c r="F6" s="188"/>
      <c r="G6" s="188"/>
      <c r="H6" s="188"/>
      <c r="I6" s="188"/>
      <c r="J6" s="1022" t="s">
        <v>796</v>
      </c>
      <c r="K6" s="1022"/>
      <c r="L6" s="1022"/>
    </row>
    <row r="7" spans="1:12" ht="21.75" customHeight="1">
      <c r="A7" s="1023" t="s">
        <v>2</v>
      </c>
      <c r="B7" s="1023" t="s">
        <v>35</v>
      </c>
      <c r="C7" s="931" t="s">
        <v>454</v>
      </c>
      <c r="D7" s="932"/>
      <c r="E7" s="970"/>
      <c r="F7" s="931" t="s">
        <v>460</v>
      </c>
      <c r="G7" s="932"/>
      <c r="H7" s="932"/>
      <c r="I7" s="970"/>
      <c r="J7" s="817" t="s">
        <v>462</v>
      </c>
      <c r="K7" s="817"/>
      <c r="L7" s="817"/>
    </row>
    <row r="8" spans="1:12" ht="29.25" customHeight="1">
      <c r="A8" s="1024"/>
      <c r="B8" s="1024"/>
      <c r="C8" s="221" t="s">
        <v>208</v>
      </c>
      <c r="D8" s="221" t="s">
        <v>456</v>
      </c>
      <c r="E8" s="221" t="s">
        <v>461</v>
      </c>
      <c r="F8" s="221" t="s">
        <v>208</v>
      </c>
      <c r="G8" s="221" t="s">
        <v>455</v>
      </c>
      <c r="H8" s="221" t="s">
        <v>457</v>
      </c>
      <c r="I8" s="221" t="s">
        <v>461</v>
      </c>
      <c r="J8" s="5" t="s">
        <v>458</v>
      </c>
      <c r="K8" s="5" t="s">
        <v>459</v>
      </c>
      <c r="L8" s="221" t="s">
        <v>461</v>
      </c>
    </row>
    <row r="9" spans="1:12" ht="15">
      <c r="A9" s="191" t="s">
        <v>251</v>
      </c>
      <c r="B9" s="191" t="s">
        <v>252</v>
      </c>
      <c r="C9" s="191" t="s">
        <v>253</v>
      </c>
      <c r="D9" s="191" t="s">
        <v>254</v>
      </c>
      <c r="E9" s="191" t="s">
        <v>255</v>
      </c>
      <c r="F9" s="191" t="s">
        <v>256</v>
      </c>
      <c r="G9" s="191" t="s">
        <v>257</v>
      </c>
      <c r="H9" s="191" t="s">
        <v>258</v>
      </c>
      <c r="I9" s="191" t="s">
        <v>277</v>
      </c>
      <c r="J9" s="191" t="s">
        <v>278</v>
      </c>
      <c r="K9" s="191" t="s">
        <v>279</v>
      </c>
      <c r="L9" s="191" t="s">
        <v>307</v>
      </c>
    </row>
    <row r="10" spans="1:12" ht="15">
      <c r="A10" s="8">
        <v>1</v>
      </c>
      <c r="B10" s="19" t="s">
        <v>726</v>
      </c>
      <c r="C10" s="191"/>
      <c r="D10" s="191"/>
      <c r="E10" s="191"/>
      <c r="F10" s="191"/>
      <c r="G10" s="191"/>
      <c r="H10" s="191"/>
      <c r="I10" s="191"/>
      <c r="J10" s="191"/>
      <c r="K10" s="191"/>
      <c r="L10" s="191"/>
    </row>
    <row r="11" spans="1:12" ht="15">
      <c r="A11" s="8">
        <v>2</v>
      </c>
      <c r="B11" s="19" t="s">
        <v>727</v>
      </c>
      <c r="C11" s="191"/>
      <c r="D11" s="191"/>
      <c r="E11" s="191"/>
      <c r="F11" s="191"/>
      <c r="G11" s="191"/>
      <c r="H11" s="191"/>
      <c r="I11" s="191"/>
      <c r="J11" s="191"/>
      <c r="K11" s="191"/>
      <c r="L11" s="191"/>
    </row>
    <row r="12" spans="1:12" ht="15">
      <c r="A12" s="8">
        <v>3</v>
      </c>
      <c r="B12" s="19" t="s">
        <v>728</v>
      </c>
      <c r="C12" s="191"/>
      <c r="D12" s="191"/>
      <c r="E12" s="191"/>
      <c r="F12" s="191"/>
      <c r="G12" s="191"/>
      <c r="H12" s="191"/>
      <c r="I12" s="191"/>
      <c r="J12" s="191"/>
      <c r="K12" s="191"/>
      <c r="L12" s="191"/>
    </row>
    <row r="13" spans="1:12" ht="15">
      <c r="A13" s="8">
        <v>4</v>
      </c>
      <c r="B13" s="19" t="s">
        <v>729</v>
      </c>
      <c r="C13" s="191"/>
      <c r="D13" s="191"/>
      <c r="E13" s="1066" t="s">
        <v>738</v>
      </c>
      <c r="F13" s="1067"/>
      <c r="G13" s="1067"/>
      <c r="H13" s="1068"/>
      <c r="I13" s="191"/>
      <c r="J13" s="191"/>
      <c r="K13" s="191"/>
      <c r="L13" s="191"/>
    </row>
    <row r="14" spans="1:12" ht="15">
      <c r="A14" s="8">
        <v>5</v>
      </c>
      <c r="B14" s="19" t="s">
        <v>730</v>
      </c>
      <c r="C14" s="191"/>
      <c r="D14" s="191"/>
      <c r="E14" s="1069"/>
      <c r="F14" s="1070"/>
      <c r="G14" s="1070"/>
      <c r="H14" s="1071"/>
      <c r="I14" s="191"/>
      <c r="J14" s="191"/>
      <c r="K14" s="191"/>
      <c r="L14" s="191"/>
    </row>
    <row r="15" spans="1:12" ht="15">
      <c r="A15" s="8">
        <v>6</v>
      </c>
      <c r="B15" s="19" t="s">
        <v>731</v>
      </c>
      <c r="C15" s="191"/>
      <c r="D15" s="191"/>
      <c r="E15" s="1072"/>
      <c r="F15" s="1073"/>
      <c r="G15" s="1073"/>
      <c r="H15" s="1074"/>
      <c r="I15" s="191"/>
      <c r="J15" s="191"/>
      <c r="K15" s="191"/>
      <c r="L15" s="191"/>
    </row>
    <row r="16" spans="1:12" ht="15">
      <c r="A16" s="8">
        <v>7</v>
      </c>
      <c r="B16" s="19" t="s">
        <v>732</v>
      </c>
      <c r="C16" s="191"/>
      <c r="D16" s="191"/>
      <c r="E16" s="191"/>
      <c r="F16" s="191"/>
      <c r="G16" s="191"/>
      <c r="H16" s="191"/>
      <c r="I16" s="191"/>
      <c r="J16" s="191"/>
      <c r="K16" s="191"/>
      <c r="L16" s="191"/>
    </row>
    <row r="17" spans="1:12" ht="15">
      <c r="A17" s="8">
        <v>8</v>
      </c>
      <c r="B17" s="19" t="s">
        <v>733</v>
      </c>
      <c r="C17" s="191"/>
      <c r="D17" s="191"/>
      <c r="E17" s="191"/>
      <c r="F17" s="191"/>
      <c r="G17" s="191"/>
      <c r="H17" s="191"/>
      <c r="I17" s="191"/>
      <c r="J17" s="191"/>
      <c r="K17" s="191"/>
      <c r="L17" s="191"/>
    </row>
    <row r="18" spans="1:12" ht="15">
      <c r="A18" s="8">
        <v>9</v>
      </c>
      <c r="B18" s="19" t="s">
        <v>734</v>
      </c>
      <c r="C18" s="191"/>
      <c r="D18" s="191"/>
      <c r="E18" s="191"/>
      <c r="F18" s="191"/>
      <c r="G18" s="191"/>
      <c r="H18" s="191"/>
      <c r="I18" s="191"/>
      <c r="J18" s="191"/>
      <c r="K18" s="191"/>
      <c r="L18" s="191"/>
    </row>
    <row r="19" spans="1:14" ht="12.75">
      <c r="A19" s="8">
        <v>10</v>
      </c>
      <c r="B19" s="19" t="s">
        <v>735</v>
      </c>
      <c r="C19" s="9"/>
      <c r="D19" s="9"/>
      <c r="E19" s="9"/>
      <c r="F19" s="9"/>
      <c r="G19" s="9"/>
      <c r="H19" s="9"/>
      <c r="I19" s="9"/>
      <c r="J19" s="9"/>
      <c r="K19" s="9"/>
      <c r="L19" s="9"/>
      <c r="N19" t="s">
        <v>11</v>
      </c>
    </row>
    <row r="20" spans="1:12" ht="12.75">
      <c r="A20" s="8">
        <v>11</v>
      </c>
      <c r="B20" s="19" t="s">
        <v>736</v>
      </c>
      <c r="C20" s="9"/>
      <c r="D20" s="9"/>
      <c r="E20" s="9"/>
      <c r="F20" s="9"/>
      <c r="G20" s="9"/>
      <c r="H20" s="9"/>
      <c r="I20" s="9"/>
      <c r="J20" s="9"/>
      <c r="K20" s="9"/>
      <c r="L20" s="9"/>
    </row>
    <row r="21" spans="1:12" ht="12.75">
      <c r="A21" s="8">
        <v>12</v>
      </c>
      <c r="B21" s="19" t="s">
        <v>737</v>
      </c>
      <c r="C21" s="9"/>
      <c r="D21" s="9"/>
      <c r="E21" s="9"/>
      <c r="F21" s="9"/>
      <c r="G21" s="9"/>
      <c r="H21" s="9"/>
      <c r="I21" s="9"/>
      <c r="J21" s="9"/>
      <c r="K21" s="9"/>
      <c r="L21" s="9"/>
    </row>
    <row r="22" spans="1:12" ht="12.75">
      <c r="A22" s="29"/>
      <c r="B22" s="29" t="s">
        <v>17</v>
      </c>
      <c r="C22" s="9"/>
      <c r="D22" s="9"/>
      <c r="E22" s="9"/>
      <c r="F22" s="9"/>
      <c r="G22" s="9"/>
      <c r="H22" s="9"/>
      <c r="I22" s="9"/>
      <c r="J22" s="9"/>
      <c r="K22" s="9"/>
      <c r="L22" s="9"/>
    </row>
    <row r="24" spans="2:12" ht="15.75">
      <c r="B24" s="538"/>
      <c r="C24" s="538"/>
      <c r="D24" s="538"/>
      <c r="E24" s="538"/>
      <c r="F24" s="538"/>
      <c r="G24" s="538"/>
      <c r="H24" s="538"/>
      <c r="I24" s="538"/>
      <c r="J24" s="538"/>
      <c r="K24" s="732" t="s">
        <v>777</v>
      </c>
      <c r="L24" s="732"/>
    </row>
    <row r="25" spans="1:12" ht="12.75" customHeight="1">
      <c r="A25" s="194"/>
      <c r="B25" s="198"/>
      <c r="C25" s="198"/>
      <c r="D25" s="198"/>
      <c r="E25" s="198"/>
      <c r="F25" s="198"/>
      <c r="G25" s="538"/>
      <c r="H25" s="538"/>
      <c r="I25" s="538"/>
      <c r="J25" s="538"/>
      <c r="K25" s="606"/>
      <c r="L25" s="538"/>
    </row>
    <row r="26" spans="1:12" ht="12.75" customHeight="1" thickBot="1">
      <c r="A26" s="194" t="s">
        <v>20</v>
      </c>
      <c r="B26" s="620"/>
      <c r="C26" s="198"/>
      <c r="D26" s="198"/>
      <c r="E26" s="198" t="s">
        <v>11</v>
      </c>
      <c r="F26" s="198"/>
      <c r="G26" s="538"/>
      <c r="H26" s="538"/>
      <c r="I26" s="538"/>
      <c r="J26" s="609"/>
      <c r="K26" s="732"/>
      <c r="L26" s="732"/>
    </row>
    <row r="27" spans="1:12" ht="19.5" customHeight="1">
      <c r="A27" s="194"/>
      <c r="B27" s="198"/>
      <c r="C27" s="198"/>
      <c r="D27" s="514" t="s">
        <v>778</v>
      </c>
      <c r="E27" s="514"/>
      <c r="F27" s="198"/>
      <c r="G27" s="538"/>
      <c r="H27" s="538"/>
      <c r="I27" s="538"/>
      <c r="J27" s="609"/>
      <c r="K27" s="540" t="s">
        <v>1019</v>
      </c>
      <c r="L27" s="338"/>
    </row>
    <row r="28" spans="2:12" ht="18.75" customHeight="1">
      <c r="B28" s="538"/>
      <c r="C28" s="538"/>
      <c r="D28" s="515" t="s">
        <v>779</v>
      </c>
      <c r="E28" s="515"/>
      <c r="F28" s="198"/>
      <c r="G28" s="538"/>
      <c r="H28" s="538"/>
      <c r="I28" s="538"/>
      <c r="J28" s="538"/>
      <c r="K28" s="540" t="s">
        <v>756</v>
      </c>
      <c r="L28" s="338"/>
    </row>
    <row r="29" spans="2:12" ht="15.75">
      <c r="B29" s="538"/>
      <c r="C29" s="538"/>
      <c r="D29" s="516" t="s">
        <v>780</v>
      </c>
      <c r="E29" s="516"/>
      <c r="F29" s="538"/>
      <c r="G29" s="538"/>
      <c r="H29" s="538"/>
      <c r="I29" s="538"/>
      <c r="J29" s="538"/>
      <c r="K29" s="492" t="s">
        <v>81</v>
      </c>
      <c r="L29" s="36" t="s">
        <v>11</v>
      </c>
    </row>
  </sheetData>
  <sheetProtection/>
  <mergeCells count="12">
    <mergeCell ref="A2:K2"/>
    <mergeCell ref="C7:E7"/>
    <mergeCell ref="F7:I7"/>
    <mergeCell ref="J7:L7"/>
    <mergeCell ref="K24:L24"/>
    <mergeCell ref="K26:L26"/>
    <mergeCell ref="A7:A8"/>
    <mergeCell ref="B7:B8"/>
    <mergeCell ref="A3:K3"/>
    <mergeCell ref="E13:H15"/>
    <mergeCell ref="A5:K5"/>
    <mergeCell ref="J6:L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2" r:id="rId1"/>
</worksheet>
</file>

<file path=xl/worksheets/sheet44.xml><?xml version="1.0" encoding="utf-8"?>
<worksheet xmlns="http://schemas.openxmlformats.org/spreadsheetml/2006/main" xmlns:r="http://schemas.openxmlformats.org/officeDocument/2006/relationships">
  <sheetPr>
    <pageSetUpPr fitToPage="1"/>
  </sheetPr>
  <dimension ref="A2:M29"/>
  <sheetViews>
    <sheetView view="pageBreakPreview" zoomScale="80" zoomScaleSheetLayoutView="80" zoomScalePageLayoutView="0" workbookViewId="0" topLeftCell="A1">
      <selection activeCell="H27" sqref="H27"/>
    </sheetView>
  </sheetViews>
  <sheetFormatPr defaultColWidth="9.140625" defaultRowHeight="12.75"/>
  <cols>
    <col min="1" max="1" width="7.7109375" style="0" customWidth="1"/>
    <col min="2" max="2" width="14.00390625" style="0" customWidth="1"/>
    <col min="3" max="4" width="12.7109375" style="0" customWidth="1"/>
    <col min="5" max="5" width="12.8515625" style="0" customWidth="1"/>
    <col min="6" max="6" width="13.28125" style="0" customWidth="1"/>
    <col min="7" max="7" width="13.7109375" style="0" customWidth="1"/>
    <col min="8" max="8" width="12.421875" style="0" customWidth="1"/>
    <col min="9" max="9" width="15.57421875" style="0" customWidth="1"/>
    <col min="10" max="10" width="12.421875" style="0" customWidth="1"/>
    <col min="11" max="11" width="14.28125" style="0" customWidth="1"/>
  </cols>
  <sheetData>
    <row r="1" ht="58.5" customHeight="1"/>
    <row r="2" spans="1:11" ht="18">
      <c r="A2" s="872" t="s">
        <v>0</v>
      </c>
      <c r="B2" s="872"/>
      <c r="C2" s="872"/>
      <c r="D2" s="872"/>
      <c r="E2" s="872"/>
      <c r="F2" s="872"/>
      <c r="G2" s="872"/>
      <c r="H2" s="872"/>
      <c r="I2" s="282"/>
      <c r="J2" s="282"/>
      <c r="K2" s="229" t="s">
        <v>514</v>
      </c>
    </row>
    <row r="3" spans="1:10" ht="21">
      <c r="A3" s="873" t="s">
        <v>781</v>
      </c>
      <c r="B3" s="873"/>
      <c r="C3" s="873"/>
      <c r="D3" s="873"/>
      <c r="E3" s="873"/>
      <c r="F3" s="873"/>
      <c r="G3" s="873"/>
      <c r="H3" s="873"/>
      <c r="I3" s="186"/>
      <c r="J3" s="186"/>
    </row>
    <row r="4" spans="1:10" ht="15">
      <c r="A4" s="187"/>
      <c r="B4" s="187"/>
      <c r="C4" s="187"/>
      <c r="D4" s="187"/>
      <c r="E4" s="187"/>
      <c r="F4" s="187"/>
      <c r="G4" s="187"/>
      <c r="H4" s="187"/>
      <c r="I4" s="187"/>
      <c r="J4" s="187"/>
    </row>
    <row r="5" spans="1:10" ht="18">
      <c r="A5" s="872" t="s">
        <v>513</v>
      </c>
      <c r="B5" s="872"/>
      <c r="C5" s="872"/>
      <c r="D5" s="872"/>
      <c r="E5" s="872"/>
      <c r="F5" s="872"/>
      <c r="G5" s="872"/>
      <c r="H5" s="872"/>
      <c r="I5" s="282"/>
      <c r="J5" s="282"/>
    </row>
    <row r="6" spans="1:11" ht="15">
      <c r="A6" s="199" t="s">
        <v>755</v>
      </c>
      <c r="B6" s="199"/>
      <c r="C6" s="200"/>
      <c r="D6" s="188"/>
      <c r="E6" s="188"/>
      <c r="F6" s="188"/>
      <c r="G6" s="1022" t="s">
        <v>796</v>
      </c>
      <c r="H6" s="1022"/>
      <c r="I6" s="1022"/>
      <c r="J6" s="1022"/>
      <c r="K6" s="1022"/>
    </row>
    <row r="7" spans="1:11" ht="21.75" customHeight="1">
      <c r="A7" s="1023" t="s">
        <v>2</v>
      </c>
      <c r="B7" s="1023" t="s">
        <v>35</v>
      </c>
      <c r="C7" s="931" t="s">
        <v>472</v>
      </c>
      <c r="D7" s="932"/>
      <c r="E7" s="970"/>
      <c r="F7" s="931" t="s">
        <v>475</v>
      </c>
      <c r="G7" s="932"/>
      <c r="H7" s="970"/>
      <c r="I7" s="879" t="s">
        <v>896</v>
      </c>
      <c r="J7" s="879" t="s">
        <v>895</v>
      </c>
      <c r="K7" s="879" t="s">
        <v>75</v>
      </c>
    </row>
    <row r="8" spans="1:11" ht="43.5" customHeight="1">
      <c r="A8" s="1024"/>
      <c r="B8" s="1024"/>
      <c r="C8" s="5" t="s">
        <v>471</v>
      </c>
      <c r="D8" s="5" t="s">
        <v>473</v>
      </c>
      <c r="E8" s="5" t="s">
        <v>474</v>
      </c>
      <c r="F8" s="5" t="s">
        <v>471</v>
      </c>
      <c r="G8" s="5" t="s">
        <v>473</v>
      </c>
      <c r="H8" s="5" t="s">
        <v>474</v>
      </c>
      <c r="I8" s="880"/>
      <c r="J8" s="880"/>
      <c r="K8" s="880"/>
    </row>
    <row r="9" spans="1:11" ht="15">
      <c r="A9" s="275">
        <v>1</v>
      </c>
      <c r="B9" s="275">
        <v>2</v>
      </c>
      <c r="C9" s="275">
        <v>3</v>
      </c>
      <c r="D9" s="275">
        <v>4</v>
      </c>
      <c r="E9" s="275">
        <v>5</v>
      </c>
      <c r="F9" s="275">
        <v>6</v>
      </c>
      <c r="G9" s="275">
        <v>7</v>
      </c>
      <c r="H9" s="275">
        <v>8</v>
      </c>
      <c r="I9" s="275">
        <v>9</v>
      </c>
      <c r="J9" s="275">
        <v>10</v>
      </c>
      <c r="K9" s="275">
        <v>11</v>
      </c>
    </row>
    <row r="10" spans="1:11" ht="15">
      <c r="A10" s="8">
        <v>1</v>
      </c>
      <c r="B10" s="19" t="s">
        <v>726</v>
      </c>
      <c r="C10" s="5"/>
      <c r="D10" s="5"/>
      <c r="E10" s="5"/>
      <c r="F10" s="5"/>
      <c r="G10" s="5"/>
      <c r="H10" s="5"/>
      <c r="I10" s="5"/>
      <c r="J10" s="5"/>
      <c r="K10" s="191"/>
    </row>
    <row r="11" spans="1:11" ht="15">
      <c r="A11" s="8">
        <v>2</v>
      </c>
      <c r="B11" s="19" t="s">
        <v>727</v>
      </c>
      <c r="C11" s="5"/>
      <c r="D11" s="5"/>
      <c r="E11" s="5"/>
      <c r="F11" s="5"/>
      <c r="G11" s="5"/>
      <c r="H11" s="5"/>
      <c r="I11" s="5"/>
      <c r="J11" s="5"/>
      <c r="K11" s="191"/>
    </row>
    <row r="12" spans="1:11" ht="15">
      <c r="A12" s="8">
        <v>3</v>
      </c>
      <c r="B12" s="19" t="s">
        <v>728</v>
      </c>
      <c r="C12" s="5"/>
      <c r="D12" s="5"/>
      <c r="E12" s="5"/>
      <c r="F12" s="5"/>
      <c r="G12" s="5"/>
      <c r="H12" s="5"/>
      <c r="I12" s="5"/>
      <c r="J12" s="5"/>
      <c r="K12" s="191"/>
    </row>
    <row r="13" spans="1:11" ht="15">
      <c r="A13" s="8">
        <v>4</v>
      </c>
      <c r="B13" s="19" t="s">
        <v>729</v>
      </c>
      <c r="C13" s="5"/>
      <c r="D13" s="5"/>
      <c r="E13" s="1076" t="s">
        <v>738</v>
      </c>
      <c r="F13" s="1077"/>
      <c r="G13" s="1077"/>
      <c r="H13" s="1078"/>
      <c r="I13" s="5"/>
      <c r="J13" s="5"/>
      <c r="K13" s="191"/>
    </row>
    <row r="14" spans="1:11" ht="15">
      <c r="A14" s="8">
        <v>5</v>
      </c>
      <c r="B14" s="19" t="s">
        <v>730</v>
      </c>
      <c r="C14" s="5"/>
      <c r="D14" s="5"/>
      <c r="E14" s="1079"/>
      <c r="F14" s="1080"/>
      <c r="G14" s="1080"/>
      <c r="H14" s="1081"/>
      <c r="I14" s="5"/>
      <c r="J14" s="5"/>
      <c r="K14" s="191"/>
    </row>
    <row r="15" spans="1:11" ht="15">
      <c r="A15" s="8">
        <v>6</v>
      </c>
      <c r="B15" s="19" t="s">
        <v>731</v>
      </c>
      <c r="C15" s="5"/>
      <c r="D15" s="5"/>
      <c r="E15" s="1079"/>
      <c r="F15" s="1080"/>
      <c r="G15" s="1080"/>
      <c r="H15" s="1081"/>
      <c r="I15" s="5"/>
      <c r="J15" s="5"/>
      <c r="K15" s="191"/>
    </row>
    <row r="16" spans="1:11" ht="15">
      <c r="A16" s="8">
        <v>7</v>
      </c>
      <c r="B16" s="19" t="s">
        <v>732</v>
      </c>
      <c r="C16" s="5"/>
      <c r="D16" s="5"/>
      <c r="E16" s="1082"/>
      <c r="F16" s="1083"/>
      <c r="G16" s="1083"/>
      <c r="H16" s="1084"/>
      <c r="I16" s="5"/>
      <c r="J16" s="5"/>
      <c r="K16" s="191"/>
    </row>
    <row r="17" spans="1:11" ht="15">
      <c r="A17" s="8">
        <v>8</v>
      </c>
      <c r="B17" s="19" t="s">
        <v>733</v>
      </c>
      <c r="C17" s="5"/>
      <c r="D17" s="5"/>
      <c r="E17" s="5"/>
      <c r="F17" s="5"/>
      <c r="G17" s="5"/>
      <c r="H17" s="5"/>
      <c r="I17" s="5"/>
      <c r="J17" s="5"/>
      <c r="K17" s="191"/>
    </row>
    <row r="18" spans="1:13" ht="12.75">
      <c r="A18" s="8">
        <v>9</v>
      </c>
      <c r="B18" s="19" t="s">
        <v>734</v>
      </c>
      <c r="C18" s="9"/>
      <c r="D18" s="9"/>
      <c r="E18" s="9"/>
      <c r="F18" s="9"/>
      <c r="G18" s="9"/>
      <c r="H18" s="9"/>
      <c r="I18" s="9"/>
      <c r="J18" s="9"/>
      <c r="K18" s="9"/>
      <c r="M18" t="s">
        <v>11</v>
      </c>
    </row>
    <row r="19" spans="1:11" ht="12.75">
      <c r="A19" s="8">
        <v>10</v>
      </c>
      <c r="B19" s="19" t="s">
        <v>735</v>
      </c>
      <c r="C19" s="9"/>
      <c r="D19" s="9"/>
      <c r="E19" s="9"/>
      <c r="F19" s="9"/>
      <c r="G19" s="9"/>
      <c r="H19" s="9"/>
      <c r="I19" s="9"/>
      <c r="J19" s="9"/>
      <c r="K19" s="9"/>
    </row>
    <row r="20" spans="1:11" ht="12.75">
      <c r="A20" s="8">
        <v>11</v>
      </c>
      <c r="B20" s="19" t="s">
        <v>736</v>
      </c>
      <c r="C20" s="9"/>
      <c r="D20" s="9"/>
      <c r="E20" s="9"/>
      <c r="F20" s="9"/>
      <c r="G20" s="9"/>
      <c r="H20" s="9"/>
      <c r="I20" s="9"/>
      <c r="J20" s="9"/>
      <c r="K20" s="9"/>
    </row>
    <row r="21" spans="1:11" ht="12.75">
      <c r="A21" s="8">
        <v>12</v>
      </c>
      <c r="B21" s="19" t="s">
        <v>737</v>
      </c>
      <c r="C21" s="9"/>
      <c r="D21" s="9"/>
      <c r="E21" s="9"/>
      <c r="F21" s="9"/>
      <c r="G21" s="9"/>
      <c r="H21" s="9"/>
      <c r="I21" s="9"/>
      <c r="J21" s="9"/>
      <c r="K21" s="9"/>
    </row>
    <row r="22" spans="1:11" ht="12.75">
      <c r="A22" s="29"/>
      <c r="B22" s="29" t="s">
        <v>17</v>
      </c>
      <c r="C22" s="9"/>
      <c r="D22" s="9"/>
      <c r="E22" s="9"/>
      <c r="F22" s="9"/>
      <c r="G22" s="9"/>
      <c r="H22" s="9"/>
      <c r="I22" s="9"/>
      <c r="J22" s="9"/>
      <c r="K22" s="19" t="s">
        <v>390</v>
      </c>
    </row>
    <row r="24" spans="1:11" ht="15.75">
      <c r="A24" s="538"/>
      <c r="B24" s="538"/>
      <c r="C24" s="538"/>
      <c r="D24" s="538"/>
      <c r="E24" s="538"/>
      <c r="F24" s="538"/>
      <c r="G24" s="538"/>
      <c r="H24" s="538"/>
      <c r="I24" s="732" t="s">
        <v>777</v>
      </c>
      <c r="J24" s="732"/>
      <c r="K24" s="538"/>
    </row>
    <row r="25" spans="1:11" ht="12.75" customHeight="1">
      <c r="A25" s="198"/>
      <c r="B25" s="198"/>
      <c r="C25" s="198"/>
      <c r="D25" s="198"/>
      <c r="E25" s="198"/>
      <c r="F25" s="198"/>
      <c r="G25" s="538"/>
      <c r="H25" s="538"/>
      <c r="I25" s="538"/>
      <c r="J25" s="538"/>
      <c r="K25" s="538"/>
    </row>
    <row r="26" spans="1:11" ht="12.75" customHeight="1">
      <c r="A26" s="198" t="s">
        <v>20</v>
      </c>
      <c r="B26" s="198"/>
      <c r="C26" s="198"/>
      <c r="D26" s="198"/>
      <c r="E26" s="198"/>
      <c r="F26" s="198"/>
      <c r="G26" s="609"/>
      <c r="H26" s="609"/>
      <c r="I26" s="732"/>
      <c r="J26" s="732"/>
      <c r="K26" s="609"/>
    </row>
    <row r="27" spans="1:11" ht="19.5" customHeight="1">
      <c r="A27" s="198"/>
      <c r="B27" s="198"/>
      <c r="C27" s="198"/>
      <c r="D27" s="514" t="s">
        <v>778</v>
      </c>
      <c r="E27" s="198"/>
      <c r="F27" s="198"/>
      <c r="G27" s="609"/>
      <c r="H27" s="609"/>
      <c r="I27" s="540" t="s">
        <v>1019</v>
      </c>
      <c r="J27" s="338"/>
      <c r="K27" s="609"/>
    </row>
    <row r="28" spans="1:11" ht="17.25" customHeight="1">
      <c r="A28" s="538"/>
      <c r="B28" s="538"/>
      <c r="C28" s="538"/>
      <c r="D28" s="515" t="s">
        <v>779</v>
      </c>
      <c r="E28" s="538"/>
      <c r="F28" s="198"/>
      <c r="G28" s="538"/>
      <c r="H28" s="606" t="s">
        <v>84</v>
      </c>
      <c r="I28" s="540" t="s">
        <v>756</v>
      </c>
      <c r="J28" s="338"/>
      <c r="K28" s="538"/>
    </row>
    <row r="29" spans="1:11" ht="15.75">
      <c r="A29" s="538"/>
      <c r="B29" s="538"/>
      <c r="C29" s="538"/>
      <c r="D29" s="516" t="s">
        <v>780</v>
      </c>
      <c r="E29" s="538"/>
      <c r="F29" s="538"/>
      <c r="G29" s="538"/>
      <c r="H29" s="491"/>
      <c r="I29" s="492" t="s">
        <v>81</v>
      </c>
      <c r="J29" s="36" t="s">
        <v>11</v>
      </c>
      <c r="K29" s="538"/>
    </row>
  </sheetData>
  <sheetProtection/>
  <mergeCells count="14">
    <mergeCell ref="I26:J26"/>
    <mergeCell ref="A2:H2"/>
    <mergeCell ref="A3:H3"/>
    <mergeCell ref="A5:H5"/>
    <mergeCell ref="K7:K8"/>
    <mergeCell ref="I7:I8"/>
    <mergeCell ref="J7:J8"/>
    <mergeCell ref="I24:J24"/>
    <mergeCell ref="A7:A8"/>
    <mergeCell ref="B7:B8"/>
    <mergeCell ref="C7:E7"/>
    <mergeCell ref="F7:H7"/>
    <mergeCell ref="G6:K6"/>
    <mergeCell ref="E13:H1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4" r:id="rId1"/>
</worksheet>
</file>

<file path=xl/worksheets/sheet45.xml><?xml version="1.0" encoding="utf-8"?>
<worksheet xmlns="http://schemas.openxmlformats.org/spreadsheetml/2006/main" xmlns:r="http://schemas.openxmlformats.org/officeDocument/2006/relationships">
  <sheetPr>
    <tabColor theme="3" tint="0.7999799847602844"/>
    <pageSetUpPr fitToPage="1"/>
  </sheetPr>
  <dimension ref="A2:L34"/>
  <sheetViews>
    <sheetView view="pageBreakPreview" zoomScale="90" zoomScaleNormal="85" zoomScaleSheetLayoutView="90" zoomScalePageLayoutView="0" workbookViewId="0" topLeftCell="D4">
      <selection activeCell="J25" sqref="J25"/>
    </sheetView>
  </sheetViews>
  <sheetFormatPr defaultColWidth="9.140625" defaultRowHeight="12.75"/>
  <cols>
    <col min="1" max="1" width="7.421875" style="0" customWidth="1"/>
    <col min="2" max="2" width="14.00390625" style="0" customWidth="1"/>
    <col min="3" max="4" width="12.7109375" style="0" customWidth="1"/>
    <col min="5" max="5" width="14.421875" style="0" customWidth="1"/>
    <col min="6" max="6" width="17.00390625" style="0" customWidth="1"/>
    <col min="7" max="7" width="14.140625" style="0" customWidth="1"/>
    <col min="8" max="8" width="17.00390625" style="0" customWidth="1"/>
    <col min="9" max="9" width="13.00390625" style="0" customWidth="1"/>
    <col min="10" max="10" width="17.00390625" style="0" customWidth="1"/>
    <col min="11" max="11" width="15.57421875" style="0" customWidth="1"/>
    <col min="12" max="12" width="21.8515625" style="0" customWidth="1"/>
  </cols>
  <sheetData>
    <row r="1" ht="37.5" customHeight="1"/>
    <row r="2" spans="1:12" ht="15">
      <c r="A2" s="83"/>
      <c r="B2" s="83"/>
      <c r="C2" s="83"/>
      <c r="D2" s="83"/>
      <c r="E2" s="83"/>
      <c r="F2" s="83"/>
      <c r="G2" s="83"/>
      <c r="H2" s="83"/>
      <c r="K2" s="884" t="s">
        <v>85</v>
      </c>
      <c r="L2" s="884"/>
    </row>
    <row r="3" spans="1:12" ht="15.75">
      <c r="A3" s="864" t="s">
        <v>0</v>
      </c>
      <c r="B3" s="864"/>
      <c r="C3" s="864"/>
      <c r="D3" s="864"/>
      <c r="E3" s="864"/>
      <c r="F3" s="864"/>
      <c r="G3" s="864"/>
      <c r="H3" s="864"/>
      <c r="I3" s="83"/>
      <c r="J3" s="83"/>
      <c r="K3" s="83"/>
      <c r="L3" s="83"/>
    </row>
    <row r="4" spans="1:12" ht="20.25">
      <c r="A4" s="963" t="s">
        <v>781</v>
      </c>
      <c r="B4" s="963"/>
      <c r="C4" s="963"/>
      <c r="D4" s="963"/>
      <c r="E4" s="963"/>
      <c r="F4" s="963"/>
      <c r="G4" s="963"/>
      <c r="H4" s="963"/>
      <c r="I4" s="83"/>
      <c r="J4" s="83"/>
      <c r="K4" s="83"/>
      <c r="L4" s="83"/>
    </row>
    <row r="5" spans="1:12" ht="12.75">
      <c r="A5" s="83"/>
      <c r="B5" s="83"/>
      <c r="C5" s="83"/>
      <c r="D5" s="83"/>
      <c r="E5" s="83"/>
      <c r="F5" s="83"/>
      <c r="G5" s="83"/>
      <c r="H5" s="83"/>
      <c r="I5" s="83"/>
      <c r="J5" s="83"/>
      <c r="K5" s="83"/>
      <c r="L5" s="83"/>
    </row>
    <row r="6" spans="1:12" ht="15.75">
      <c r="A6" s="1088" t="s">
        <v>1014</v>
      </c>
      <c r="B6" s="1088"/>
      <c r="C6" s="1088"/>
      <c r="D6" s="1088"/>
      <c r="E6" s="1088"/>
      <c r="F6" s="1088"/>
      <c r="G6" s="1088"/>
      <c r="H6" s="1088"/>
      <c r="I6" s="1088"/>
      <c r="J6" s="1088"/>
      <c r="K6" s="1088"/>
      <c r="L6" s="1088"/>
    </row>
    <row r="7" spans="1:12" ht="12.75">
      <c r="A7" s="83"/>
      <c r="B7" s="83"/>
      <c r="C7" s="83"/>
      <c r="D7" s="83"/>
      <c r="E7" s="83"/>
      <c r="F7" s="83"/>
      <c r="G7" s="83"/>
      <c r="H7" s="83"/>
      <c r="I7" s="83"/>
      <c r="J7" s="83"/>
      <c r="K7" s="83"/>
      <c r="L7" s="83"/>
    </row>
    <row r="8" spans="1:12" ht="12.75">
      <c r="A8" s="199" t="s">
        <v>755</v>
      </c>
      <c r="B8" s="199"/>
      <c r="C8" s="200"/>
      <c r="D8" s="83"/>
      <c r="E8" s="83"/>
      <c r="F8" s="83"/>
      <c r="G8" s="83"/>
      <c r="H8" s="277"/>
      <c r="I8" s="83"/>
      <c r="J8" s="83"/>
      <c r="K8" s="83"/>
      <c r="L8" s="83"/>
    </row>
    <row r="9" spans="1:12" ht="18">
      <c r="A9" s="86"/>
      <c r="B9" s="86"/>
      <c r="C9" s="83"/>
      <c r="D9" s="83"/>
      <c r="E9" s="83"/>
      <c r="F9" s="83"/>
      <c r="G9" s="83"/>
      <c r="H9" s="83"/>
      <c r="I9" s="109"/>
      <c r="J9" s="126"/>
      <c r="K9" s="875" t="s">
        <v>802</v>
      </c>
      <c r="L9" s="875"/>
    </row>
    <row r="10" spans="1:12" ht="27.75" customHeight="1">
      <c r="A10" s="1085" t="s">
        <v>210</v>
      </c>
      <c r="B10" s="1085" t="s">
        <v>209</v>
      </c>
      <c r="C10" s="817" t="s">
        <v>480</v>
      </c>
      <c r="D10" s="817" t="s">
        <v>481</v>
      </c>
      <c r="E10" s="1089" t="s">
        <v>482</v>
      </c>
      <c r="F10" s="1089"/>
      <c r="G10" s="1089" t="s">
        <v>437</v>
      </c>
      <c r="H10" s="1089"/>
      <c r="I10" s="1089" t="s">
        <v>220</v>
      </c>
      <c r="J10" s="1089"/>
      <c r="K10" s="1090" t="s">
        <v>221</v>
      </c>
      <c r="L10" s="1090"/>
    </row>
    <row r="11" spans="1:12" ht="50.25" customHeight="1">
      <c r="A11" s="1086"/>
      <c r="B11" s="1086"/>
      <c r="C11" s="817"/>
      <c r="D11" s="817"/>
      <c r="E11" s="5" t="s">
        <v>208</v>
      </c>
      <c r="F11" s="5" t="s">
        <v>191</v>
      </c>
      <c r="G11" s="5" t="s">
        <v>208</v>
      </c>
      <c r="H11" s="5" t="s">
        <v>191</v>
      </c>
      <c r="I11" s="5" t="s">
        <v>208</v>
      </c>
      <c r="J11" s="5" t="s">
        <v>191</v>
      </c>
      <c r="K11" s="5" t="s">
        <v>712</v>
      </c>
      <c r="L11" s="5" t="s">
        <v>711</v>
      </c>
    </row>
    <row r="12" spans="1:12" s="15" customFormat="1" ht="12.75">
      <c r="A12" s="87">
        <v>1</v>
      </c>
      <c r="B12" s="87">
        <v>2</v>
      </c>
      <c r="C12" s="87">
        <v>3</v>
      </c>
      <c r="D12" s="87">
        <v>4</v>
      </c>
      <c r="E12" s="87">
        <v>5</v>
      </c>
      <c r="F12" s="87">
        <v>6</v>
      </c>
      <c r="G12" s="87">
        <v>7</v>
      </c>
      <c r="H12" s="87">
        <v>8</v>
      </c>
      <c r="I12" s="87">
        <v>9</v>
      </c>
      <c r="J12" s="87">
        <v>10</v>
      </c>
      <c r="K12" s="87">
        <v>11</v>
      </c>
      <c r="L12" s="87">
        <v>12</v>
      </c>
    </row>
    <row r="13" spans="1:12" s="271" customFormat="1" ht="12.75">
      <c r="A13" s="389">
        <v>1</v>
      </c>
      <c r="B13" s="261" t="s">
        <v>726</v>
      </c>
      <c r="C13" s="424">
        <v>811</v>
      </c>
      <c r="D13" s="424">
        <v>26661</v>
      </c>
      <c r="E13" s="424">
        <v>747</v>
      </c>
      <c r="F13" s="424">
        <v>25982</v>
      </c>
      <c r="G13" s="424">
        <v>707</v>
      </c>
      <c r="H13" s="424">
        <v>23220</v>
      </c>
      <c r="I13" s="424">
        <v>331</v>
      </c>
      <c r="J13" s="424">
        <v>14009</v>
      </c>
      <c r="K13" s="424">
        <v>0</v>
      </c>
      <c r="L13" s="424">
        <v>0</v>
      </c>
    </row>
    <row r="14" spans="1:12" s="271" customFormat="1" ht="12.75">
      <c r="A14" s="389">
        <v>2</v>
      </c>
      <c r="B14" s="261" t="s">
        <v>727</v>
      </c>
      <c r="C14" s="424">
        <v>1384</v>
      </c>
      <c r="D14" s="424">
        <v>36580</v>
      </c>
      <c r="E14" s="424">
        <v>1384</v>
      </c>
      <c r="F14" s="424">
        <v>36580</v>
      </c>
      <c r="G14" s="424">
        <v>375</v>
      </c>
      <c r="H14" s="424">
        <v>8543</v>
      </c>
      <c r="I14" s="424">
        <v>1541</v>
      </c>
      <c r="J14" s="424">
        <v>59652</v>
      </c>
      <c r="K14" s="424">
        <v>0</v>
      </c>
      <c r="L14" s="424">
        <v>0</v>
      </c>
    </row>
    <row r="15" spans="1:12" s="271" customFormat="1" ht="12.75">
      <c r="A15" s="389">
        <v>3</v>
      </c>
      <c r="B15" s="261" t="s">
        <v>728</v>
      </c>
      <c r="C15" s="424">
        <v>755</v>
      </c>
      <c r="D15" s="424">
        <v>23148</v>
      </c>
      <c r="E15" s="424">
        <v>666</v>
      </c>
      <c r="F15" s="424">
        <v>21982</v>
      </c>
      <c r="G15" s="424">
        <v>754</v>
      </c>
      <c r="H15" s="424">
        <v>24265</v>
      </c>
      <c r="I15" s="424">
        <v>754</v>
      </c>
      <c r="J15" s="424">
        <v>24548</v>
      </c>
      <c r="K15" s="424">
        <v>0</v>
      </c>
      <c r="L15" s="424">
        <v>0</v>
      </c>
    </row>
    <row r="16" spans="1:12" s="271" customFormat="1" ht="12.75">
      <c r="A16" s="389">
        <v>4</v>
      </c>
      <c r="B16" s="261" t="s">
        <v>729</v>
      </c>
      <c r="C16" s="424">
        <v>2443</v>
      </c>
      <c r="D16" s="424">
        <v>66882</v>
      </c>
      <c r="E16" s="424">
        <v>2443</v>
      </c>
      <c r="F16" s="424">
        <v>66882</v>
      </c>
      <c r="G16" s="424">
        <v>2443</v>
      </c>
      <c r="H16" s="424">
        <v>66882</v>
      </c>
      <c r="I16" s="424">
        <v>2443</v>
      </c>
      <c r="J16" s="424">
        <v>66882</v>
      </c>
      <c r="K16" s="424">
        <v>0</v>
      </c>
      <c r="L16" s="424">
        <v>0</v>
      </c>
    </row>
    <row r="17" spans="1:12" s="271" customFormat="1" ht="12.75">
      <c r="A17" s="389">
        <v>5</v>
      </c>
      <c r="B17" s="261" t="s">
        <v>730</v>
      </c>
      <c r="C17" s="424">
        <v>267</v>
      </c>
      <c r="D17" s="424">
        <v>5075</v>
      </c>
      <c r="E17" s="424">
        <v>262</v>
      </c>
      <c r="F17" s="424">
        <v>5075</v>
      </c>
      <c r="G17" s="424">
        <v>262</v>
      </c>
      <c r="H17" s="424">
        <v>5075</v>
      </c>
      <c r="I17" s="424">
        <v>262</v>
      </c>
      <c r="J17" s="424">
        <v>5075</v>
      </c>
      <c r="K17" s="424">
        <v>0</v>
      </c>
      <c r="L17" s="424">
        <v>0</v>
      </c>
    </row>
    <row r="18" spans="1:12" s="271" customFormat="1" ht="12.75">
      <c r="A18" s="389">
        <v>6</v>
      </c>
      <c r="B18" s="261" t="s">
        <v>731</v>
      </c>
      <c r="C18" s="424">
        <v>709</v>
      </c>
      <c r="D18" s="424">
        <v>21670</v>
      </c>
      <c r="E18" s="424">
        <v>626</v>
      </c>
      <c r="F18" s="424">
        <v>18056</v>
      </c>
      <c r="G18" s="424">
        <v>793</v>
      </c>
      <c r="H18" s="424">
        <v>48777</v>
      </c>
      <c r="I18" s="424">
        <v>852</v>
      </c>
      <c r="J18" s="424">
        <v>29366</v>
      </c>
      <c r="K18" s="424">
        <v>41</v>
      </c>
      <c r="L18" s="424">
        <v>88</v>
      </c>
    </row>
    <row r="19" spans="1:12" s="271" customFormat="1" ht="12.75">
      <c r="A19" s="389">
        <v>7</v>
      </c>
      <c r="B19" s="261" t="s">
        <v>732</v>
      </c>
      <c r="C19" s="424">
        <f>155+35+15</f>
        <v>205</v>
      </c>
      <c r="D19" s="424">
        <f>1189+387+115</f>
        <v>1691</v>
      </c>
      <c r="E19" s="424">
        <f>25+12</f>
        <v>37</v>
      </c>
      <c r="F19" s="424">
        <f>280+125</f>
        <v>405</v>
      </c>
      <c r="G19" s="424">
        <f>155+10+10</f>
        <v>175</v>
      </c>
      <c r="H19" s="424">
        <f>135+112+1189</f>
        <v>1436</v>
      </c>
      <c r="I19" s="424">
        <f>40+12+155</f>
        <v>207</v>
      </c>
      <c r="J19" s="424">
        <f>1899+315+180</f>
        <v>2394</v>
      </c>
      <c r="K19" s="424">
        <v>0</v>
      </c>
      <c r="L19" s="424">
        <v>0</v>
      </c>
    </row>
    <row r="20" spans="1:12" s="271" customFormat="1" ht="12.75">
      <c r="A20" s="389">
        <v>8</v>
      </c>
      <c r="B20" s="261" t="s">
        <v>733</v>
      </c>
      <c r="C20" s="424">
        <v>2384</v>
      </c>
      <c r="D20" s="424">
        <v>66845</v>
      </c>
      <c r="E20" s="424">
        <v>2132</v>
      </c>
      <c r="F20" s="424">
        <v>59398</v>
      </c>
      <c r="G20" s="424">
        <v>2317</v>
      </c>
      <c r="H20" s="424">
        <v>64185</v>
      </c>
      <c r="I20" s="424">
        <v>2353</v>
      </c>
      <c r="J20" s="424">
        <v>66152</v>
      </c>
      <c r="K20" s="424">
        <v>11</v>
      </c>
      <c r="L20" s="424">
        <v>19</v>
      </c>
    </row>
    <row r="21" spans="1:12" s="271" customFormat="1" ht="12.75">
      <c r="A21" s="389">
        <v>9</v>
      </c>
      <c r="B21" s="261" t="s">
        <v>734</v>
      </c>
      <c r="C21" s="424">
        <v>2160</v>
      </c>
      <c r="D21" s="424">
        <v>53567</v>
      </c>
      <c r="E21" s="424">
        <v>2011</v>
      </c>
      <c r="F21" s="424">
        <v>46501</v>
      </c>
      <c r="G21" s="424">
        <v>2173</v>
      </c>
      <c r="H21" s="424">
        <v>53697</v>
      </c>
      <c r="I21" s="424">
        <v>2068</v>
      </c>
      <c r="J21" s="424">
        <v>52333</v>
      </c>
      <c r="K21" s="424">
        <v>121</v>
      </c>
      <c r="L21" s="424">
        <v>67</v>
      </c>
    </row>
    <row r="22" spans="1:12" s="271" customFormat="1" ht="12.75">
      <c r="A22" s="389">
        <v>10</v>
      </c>
      <c r="B22" s="261" t="s">
        <v>735</v>
      </c>
      <c r="C22" s="424">
        <v>1473</v>
      </c>
      <c r="D22" s="424">
        <v>47243</v>
      </c>
      <c r="E22" s="424">
        <v>1174</v>
      </c>
      <c r="F22" s="424">
        <v>44338</v>
      </c>
      <c r="G22" s="424">
        <v>1265</v>
      </c>
      <c r="H22" s="424">
        <v>42071</v>
      </c>
      <c r="I22" s="424">
        <v>6536</v>
      </c>
      <c r="J22" s="424">
        <v>42071</v>
      </c>
      <c r="K22" s="424">
        <v>0</v>
      </c>
      <c r="L22" s="424">
        <v>0</v>
      </c>
    </row>
    <row r="23" spans="1:12" s="271" customFormat="1" ht="12.75">
      <c r="A23" s="389">
        <v>11</v>
      </c>
      <c r="B23" s="261" t="s">
        <v>736</v>
      </c>
      <c r="C23" s="424">
        <v>1074</v>
      </c>
      <c r="D23" s="424">
        <v>51628</v>
      </c>
      <c r="E23" s="424">
        <v>1038</v>
      </c>
      <c r="F23" s="424">
        <v>43460</v>
      </c>
      <c r="G23" s="424">
        <v>1068</v>
      </c>
      <c r="H23" s="424">
        <v>44414</v>
      </c>
      <c r="I23" s="424">
        <v>1054</v>
      </c>
      <c r="J23" s="424">
        <v>43110</v>
      </c>
      <c r="K23" s="424">
        <v>30</v>
      </c>
      <c r="L23" s="424">
        <v>12</v>
      </c>
    </row>
    <row r="24" spans="1:12" s="271" customFormat="1" ht="12.75">
      <c r="A24" s="389">
        <v>12</v>
      </c>
      <c r="B24" s="261" t="s">
        <v>737</v>
      </c>
      <c r="C24" s="424">
        <v>741</v>
      </c>
      <c r="D24" s="424">
        <v>32722</v>
      </c>
      <c r="E24" s="424">
        <v>741</v>
      </c>
      <c r="F24" s="424">
        <v>32722</v>
      </c>
      <c r="G24" s="424">
        <v>741</v>
      </c>
      <c r="H24" s="424">
        <v>32722</v>
      </c>
      <c r="I24" s="424">
        <v>671</v>
      </c>
      <c r="J24" s="424">
        <v>30922</v>
      </c>
      <c r="K24" s="424">
        <v>12</v>
      </c>
      <c r="L24" s="424">
        <v>12</v>
      </c>
    </row>
    <row r="25" spans="1:12" s="49" customFormat="1" ht="15">
      <c r="A25" s="458"/>
      <c r="B25" s="458" t="s">
        <v>17</v>
      </c>
      <c r="C25" s="458">
        <f>SUM(C13:C24)</f>
        <v>14406</v>
      </c>
      <c r="D25" s="458">
        <f>SUM(D13:D24)</f>
        <v>433712</v>
      </c>
      <c r="E25" s="458">
        <f aca="true" t="shared" si="0" ref="E25:L25">SUM(E13:E24)</f>
        <v>13261</v>
      </c>
      <c r="F25" s="458">
        <f t="shared" si="0"/>
        <v>401381</v>
      </c>
      <c r="G25" s="458">
        <f t="shared" si="0"/>
        <v>13073</v>
      </c>
      <c r="H25" s="458">
        <f t="shared" si="0"/>
        <v>415287</v>
      </c>
      <c r="I25" s="458">
        <f t="shared" si="0"/>
        <v>19072</v>
      </c>
      <c r="J25" s="458">
        <f t="shared" si="0"/>
        <v>436514</v>
      </c>
      <c r="K25" s="361">
        <f t="shared" si="0"/>
        <v>215</v>
      </c>
      <c r="L25" s="361">
        <f t="shared" si="0"/>
        <v>198</v>
      </c>
    </row>
    <row r="26" spans="1:12" ht="12.75">
      <c r="A26" s="91"/>
      <c r="B26" s="649"/>
      <c r="C26" s="654"/>
      <c r="D26" s="654"/>
      <c r="E26" s="1269">
        <f>E25/C25</f>
        <v>0.920519228099403</v>
      </c>
      <c r="F26" s="1269">
        <f>F25/D25</f>
        <v>0.9254551407385546</v>
      </c>
      <c r="G26" s="1269">
        <f>G25/C25</f>
        <v>0.9074691100930168</v>
      </c>
      <c r="H26" s="1269">
        <f>H25/D25</f>
        <v>0.9575178920574021</v>
      </c>
      <c r="I26" s="1269">
        <f>I25/C25</f>
        <v>1.3238928224350965</v>
      </c>
      <c r="J26" s="1269">
        <f>J25/D25</f>
        <v>1.0064605083557752</v>
      </c>
      <c r="K26" s="1269">
        <f>K25/C25</f>
        <v>0.014924337081771485</v>
      </c>
      <c r="L26" s="1269">
        <f aca="true" t="shared" si="1" ref="F26:L26">L25/J25</f>
        <v>0.0004535936991711606</v>
      </c>
    </row>
    <row r="27" spans="1:12" ht="12.75">
      <c r="A27" s="93"/>
      <c r="B27" s="93"/>
      <c r="C27" s="93"/>
      <c r="D27" s="93"/>
      <c r="E27" s="93"/>
      <c r="F27" s="93"/>
      <c r="G27" s="93"/>
      <c r="H27" s="93"/>
      <c r="I27" s="83"/>
      <c r="J27" s="83"/>
      <c r="K27" s="83"/>
      <c r="L27" s="83"/>
    </row>
    <row r="28" spans="1:8" ht="12.75">
      <c r="A28" s="13"/>
      <c r="B28" s="13"/>
      <c r="C28" s="13"/>
      <c r="D28" s="13"/>
      <c r="E28" s="13"/>
      <c r="F28" s="13"/>
      <c r="G28" s="13"/>
      <c r="H28" s="13"/>
    </row>
    <row r="29" spans="1:12" ht="15.75">
      <c r="A29" s="1087"/>
      <c r="B29" s="1087"/>
      <c r="C29" s="1087"/>
      <c r="D29" s="1087"/>
      <c r="E29" s="1087"/>
      <c r="F29" s="1087"/>
      <c r="G29" s="1087"/>
      <c r="H29" s="1087"/>
      <c r="I29" s="41"/>
      <c r="J29" s="41"/>
      <c r="K29" s="732" t="s">
        <v>777</v>
      </c>
      <c r="L29" s="732"/>
    </row>
    <row r="30" spans="1:12" ht="15">
      <c r="A30" s="543"/>
      <c r="B30" s="543"/>
      <c r="C30" s="543"/>
      <c r="D30" s="543"/>
      <c r="E30" s="543"/>
      <c r="F30" s="543"/>
      <c r="G30" s="543"/>
      <c r="H30" s="543"/>
      <c r="I30" s="543"/>
      <c r="J30" s="543"/>
      <c r="K30" s="543"/>
      <c r="L30" s="543"/>
    </row>
    <row r="31" spans="1:12" ht="15.75">
      <c r="A31" s="94" t="s">
        <v>20</v>
      </c>
      <c r="B31" s="647"/>
      <c r="C31" s="94"/>
      <c r="D31" s="94"/>
      <c r="E31" s="94"/>
      <c r="F31" s="94"/>
      <c r="G31" s="94"/>
      <c r="H31" s="94"/>
      <c r="I31" s="130"/>
      <c r="J31" s="130"/>
      <c r="K31" s="732"/>
      <c r="L31" s="732"/>
    </row>
    <row r="32" spans="1:12" ht="15.75" customHeight="1">
      <c r="A32" s="130"/>
      <c r="B32" s="130"/>
      <c r="C32" s="514" t="s">
        <v>778</v>
      </c>
      <c r="D32" s="130"/>
      <c r="E32" s="514"/>
      <c r="F32" s="130"/>
      <c r="G32" s="130"/>
      <c r="H32" s="130"/>
      <c r="I32" s="130"/>
      <c r="J32" s="130"/>
      <c r="K32" s="540" t="s">
        <v>1019</v>
      </c>
      <c r="L32" s="338"/>
    </row>
    <row r="33" spans="1:12" ht="15" customHeight="1">
      <c r="A33" s="130"/>
      <c r="B33" s="130"/>
      <c r="C33" s="515" t="s">
        <v>779</v>
      </c>
      <c r="D33" s="130"/>
      <c r="E33" s="515"/>
      <c r="F33" s="130"/>
      <c r="G33" s="130"/>
      <c r="H33" s="130"/>
      <c r="I33" s="130"/>
      <c r="J33" s="130"/>
      <c r="K33" s="540" t="s">
        <v>756</v>
      </c>
      <c r="L33" s="338"/>
    </row>
    <row r="34" spans="1:12" ht="15.75">
      <c r="A34" s="543"/>
      <c r="B34" s="543"/>
      <c r="C34" s="516" t="s">
        <v>780</v>
      </c>
      <c r="D34" s="543"/>
      <c r="E34" s="516"/>
      <c r="F34" s="543"/>
      <c r="G34" s="538"/>
      <c r="H34" s="538"/>
      <c r="I34" s="36"/>
      <c r="J34" s="103"/>
      <c r="K34" s="492" t="s">
        <v>81</v>
      </c>
      <c r="L34" s="36" t="s">
        <v>11</v>
      </c>
    </row>
  </sheetData>
  <sheetProtection/>
  <mergeCells count="16">
    <mergeCell ref="K31:L31"/>
    <mergeCell ref="K2:L2"/>
    <mergeCell ref="G10:H10"/>
    <mergeCell ref="D10:D11"/>
    <mergeCell ref="E10:F10"/>
    <mergeCell ref="I10:J10"/>
    <mergeCell ref="K10:L10"/>
    <mergeCell ref="K9:L9"/>
    <mergeCell ref="B10:B11"/>
    <mergeCell ref="A10:A11"/>
    <mergeCell ref="C10:C11"/>
    <mergeCell ref="A3:H3"/>
    <mergeCell ref="A4:H4"/>
    <mergeCell ref="A29:H29"/>
    <mergeCell ref="A6:L6"/>
    <mergeCell ref="K29:L2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5" r:id="rId1"/>
  <colBreaks count="1" manualBreakCount="1">
    <brk id="12" min="1" max="38" man="1"/>
  </colBreaks>
</worksheet>
</file>

<file path=xl/worksheets/sheet46.xml><?xml version="1.0" encoding="utf-8"?>
<worksheet xmlns="http://schemas.openxmlformats.org/spreadsheetml/2006/main" xmlns:r="http://schemas.openxmlformats.org/officeDocument/2006/relationships">
  <sheetPr>
    <tabColor theme="3" tint="0.7999799847602844"/>
    <pageSetUpPr fitToPage="1"/>
  </sheetPr>
  <dimension ref="A2:G34"/>
  <sheetViews>
    <sheetView view="pageBreakPreview" zoomScaleSheetLayoutView="100" zoomScalePageLayoutView="0" workbookViewId="0" topLeftCell="A19">
      <selection activeCell="F25" sqref="F25"/>
    </sheetView>
  </sheetViews>
  <sheetFormatPr defaultColWidth="8.8515625" defaultRowHeight="12.75"/>
  <cols>
    <col min="1" max="1" width="11.140625" style="83" customWidth="1"/>
    <col min="2" max="2" width="19.140625" style="83" customWidth="1"/>
    <col min="3" max="3" width="20.57421875" style="83" customWidth="1"/>
    <col min="4" max="4" width="22.28125" style="83" customWidth="1"/>
    <col min="5" max="5" width="29.28125" style="83" customWidth="1"/>
    <col min="6" max="6" width="38.7109375" style="83" customWidth="1"/>
    <col min="7" max="16384" width="8.8515625" style="83" customWidth="1"/>
  </cols>
  <sheetData>
    <row r="1" ht="45.75" customHeight="1"/>
    <row r="2" spans="4:6" ht="12.75" customHeight="1">
      <c r="D2" s="264"/>
      <c r="E2" s="264"/>
      <c r="F2" s="265" t="s">
        <v>98</v>
      </c>
    </row>
    <row r="3" spans="2:6" ht="15" customHeight="1">
      <c r="B3" s="864" t="s">
        <v>0</v>
      </c>
      <c r="C3" s="864"/>
      <c r="D3" s="864"/>
      <c r="E3" s="864"/>
      <c r="F3" s="864"/>
    </row>
    <row r="4" spans="2:6" ht="20.25">
      <c r="B4" s="963" t="s">
        <v>781</v>
      </c>
      <c r="C4" s="963"/>
      <c r="D4" s="963"/>
      <c r="E4" s="963"/>
      <c r="F4" s="963"/>
    </row>
    <row r="5" ht="11.25" customHeight="1"/>
    <row r="6" spans="1:6" ht="12.75">
      <c r="A6" s="1092" t="s">
        <v>434</v>
      </c>
      <c r="B6" s="1092"/>
      <c r="C6" s="1092"/>
      <c r="D6" s="1092"/>
      <c r="E6" s="1092"/>
      <c r="F6" s="1092"/>
    </row>
    <row r="7" spans="1:6" ht="8.25" customHeight="1">
      <c r="A7" s="85"/>
      <c r="B7" s="85"/>
      <c r="C7" s="85"/>
      <c r="D7" s="85"/>
      <c r="E7" s="85"/>
      <c r="F7" s="85"/>
    </row>
    <row r="8" spans="1:3" ht="18" customHeight="1">
      <c r="A8" s="199" t="s">
        <v>755</v>
      </c>
      <c r="B8" s="199"/>
      <c r="C8" s="200"/>
    </row>
    <row r="9" ht="18" customHeight="1" hidden="1">
      <c r="A9" s="86" t="s">
        <v>1</v>
      </c>
    </row>
    <row r="10" spans="1:6" ht="30" customHeight="1">
      <c r="A10" s="1085" t="s">
        <v>2</v>
      </c>
      <c r="B10" s="1085" t="s">
        <v>3</v>
      </c>
      <c r="C10" s="1093" t="s">
        <v>430</v>
      </c>
      <c r="D10" s="1094"/>
      <c r="E10" s="1095" t="s">
        <v>433</v>
      </c>
      <c r="F10" s="1095"/>
    </row>
    <row r="11" spans="1:7" s="95" customFormat="1" ht="25.5">
      <c r="A11" s="1085"/>
      <c r="B11" s="1085"/>
      <c r="C11" s="87" t="s">
        <v>431</v>
      </c>
      <c r="D11" s="87" t="s">
        <v>432</v>
      </c>
      <c r="E11" s="87" t="s">
        <v>431</v>
      </c>
      <c r="F11" s="87" t="s">
        <v>432</v>
      </c>
      <c r="G11" s="114"/>
    </row>
    <row r="12" spans="1:6" s="157" customFormat="1" ht="12.75">
      <c r="A12" s="308">
        <v>1</v>
      </c>
      <c r="B12" s="308">
        <v>2</v>
      </c>
      <c r="C12" s="308">
        <v>3</v>
      </c>
      <c r="D12" s="308">
        <v>4</v>
      </c>
      <c r="E12" s="308">
        <v>5</v>
      </c>
      <c r="F12" s="308">
        <v>6</v>
      </c>
    </row>
    <row r="13" spans="1:6" ht="12.75">
      <c r="A13" s="8">
        <v>1</v>
      </c>
      <c r="B13" s="19" t="s">
        <v>726</v>
      </c>
      <c r="C13" s="89">
        <f>'AT-3'!C10</f>
        <v>592</v>
      </c>
      <c r="D13" s="89">
        <f>C13</f>
        <v>592</v>
      </c>
      <c r="E13" s="89">
        <f>'AT3C_cvrg(Insti)_UPY '!G12</f>
        <v>258</v>
      </c>
      <c r="F13" s="89">
        <f>E13</f>
        <v>258</v>
      </c>
    </row>
    <row r="14" spans="1:6" ht="12.75">
      <c r="A14" s="8">
        <v>2</v>
      </c>
      <c r="B14" s="19" t="s">
        <v>727</v>
      </c>
      <c r="C14" s="89">
        <f>'AT-3'!C11</f>
        <v>1193</v>
      </c>
      <c r="D14" s="89">
        <f aca="true" t="shared" si="0" ref="D14:D24">C14</f>
        <v>1193</v>
      </c>
      <c r="E14" s="89">
        <f>'AT3C_cvrg(Insti)_UPY '!G13</f>
        <v>479</v>
      </c>
      <c r="F14" s="89">
        <f aca="true" t="shared" si="1" ref="F14:F24">E14</f>
        <v>479</v>
      </c>
    </row>
    <row r="15" spans="1:6" ht="12.75">
      <c r="A15" s="8">
        <v>3</v>
      </c>
      <c r="B15" s="19" t="s">
        <v>728</v>
      </c>
      <c r="C15" s="89">
        <f>'AT-3'!C12</f>
        <v>480</v>
      </c>
      <c r="D15" s="89">
        <f t="shared" si="0"/>
        <v>480</v>
      </c>
      <c r="E15" s="89">
        <f>'AT3C_cvrg(Insti)_UPY '!G14</f>
        <v>276</v>
      </c>
      <c r="F15" s="89">
        <f t="shared" si="1"/>
        <v>276</v>
      </c>
    </row>
    <row r="16" spans="1:6" ht="12.75">
      <c r="A16" s="8">
        <v>4</v>
      </c>
      <c r="B16" s="19" t="s">
        <v>729</v>
      </c>
      <c r="C16" s="89">
        <f>'AT-3'!C13</f>
        <v>1687</v>
      </c>
      <c r="D16" s="89">
        <f t="shared" si="0"/>
        <v>1687</v>
      </c>
      <c r="E16" s="89">
        <f>'AT3C_cvrg(Insti)_UPY '!G15</f>
        <v>842</v>
      </c>
      <c r="F16" s="89">
        <f t="shared" si="1"/>
        <v>842</v>
      </c>
    </row>
    <row r="17" spans="1:6" ht="12.75">
      <c r="A17" s="8">
        <v>5</v>
      </c>
      <c r="B17" s="19" t="s">
        <v>730</v>
      </c>
      <c r="C17" s="89">
        <f>'AT-3'!C14</f>
        <v>181</v>
      </c>
      <c r="D17" s="89">
        <f t="shared" si="0"/>
        <v>181</v>
      </c>
      <c r="E17" s="89">
        <f>'AT3C_cvrg(Insti)_UPY '!G16</f>
        <v>86</v>
      </c>
      <c r="F17" s="89">
        <f t="shared" si="1"/>
        <v>86</v>
      </c>
    </row>
    <row r="18" spans="1:6" ht="12.75">
      <c r="A18" s="8">
        <v>6</v>
      </c>
      <c r="B18" s="19" t="s">
        <v>731</v>
      </c>
      <c r="C18" s="89">
        <f>'AT-3'!C15</f>
        <v>764</v>
      </c>
      <c r="D18" s="89">
        <f t="shared" si="0"/>
        <v>764</v>
      </c>
      <c r="E18" s="89">
        <f>'AT3C_cvrg(Insti)_UPY '!G17</f>
        <v>279</v>
      </c>
      <c r="F18" s="89">
        <f t="shared" si="1"/>
        <v>279</v>
      </c>
    </row>
    <row r="19" spans="1:6" ht="12.75">
      <c r="A19" s="8">
        <v>7</v>
      </c>
      <c r="B19" s="19" t="s">
        <v>732</v>
      </c>
      <c r="C19" s="89">
        <f>'AT-3'!C16</f>
        <v>183</v>
      </c>
      <c r="D19" s="89">
        <f t="shared" si="0"/>
        <v>183</v>
      </c>
      <c r="E19" s="89">
        <f>'AT3C_cvrg(Insti)_UPY '!G18</f>
        <v>71</v>
      </c>
      <c r="F19" s="89">
        <f t="shared" si="1"/>
        <v>71</v>
      </c>
    </row>
    <row r="20" spans="1:6" ht="12.75">
      <c r="A20" s="8">
        <v>8</v>
      </c>
      <c r="B20" s="19" t="s">
        <v>733</v>
      </c>
      <c r="C20" s="89">
        <f>'AT-3'!C17</f>
        <v>1719</v>
      </c>
      <c r="D20" s="89">
        <f t="shared" si="0"/>
        <v>1719</v>
      </c>
      <c r="E20" s="89">
        <f>'AT3C_cvrg(Insti)_UPY '!G19</f>
        <v>745</v>
      </c>
      <c r="F20" s="89">
        <f t="shared" si="1"/>
        <v>745</v>
      </c>
    </row>
    <row r="21" spans="1:6" ht="12.75">
      <c r="A21" s="8">
        <v>9</v>
      </c>
      <c r="B21" s="19" t="s">
        <v>734</v>
      </c>
      <c r="C21" s="89">
        <f>'AT-3'!C18</f>
        <v>1615</v>
      </c>
      <c r="D21" s="89">
        <f t="shared" si="0"/>
        <v>1615</v>
      </c>
      <c r="E21" s="89">
        <f>'AT3C_cvrg(Insti)_UPY '!G20</f>
        <v>712</v>
      </c>
      <c r="F21" s="89">
        <f t="shared" si="1"/>
        <v>712</v>
      </c>
    </row>
    <row r="22" spans="1:6" ht="12.75">
      <c r="A22" s="8">
        <v>10</v>
      </c>
      <c r="B22" s="19" t="s">
        <v>735</v>
      </c>
      <c r="C22" s="89">
        <f>'AT-3'!C19</f>
        <v>1041</v>
      </c>
      <c r="D22" s="89">
        <f t="shared" si="0"/>
        <v>1041</v>
      </c>
      <c r="E22" s="89">
        <f>'AT3C_cvrg(Insti)_UPY '!G21</f>
        <v>430</v>
      </c>
      <c r="F22" s="89">
        <f t="shared" si="1"/>
        <v>430</v>
      </c>
    </row>
    <row r="23" spans="1:6" ht="12.75">
      <c r="A23" s="8">
        <v>11</v>
      </c>
      <c r="B23" s="19" t="s">
        <v>736</v>
      </c>
      <c r="C23" s="89">
        <f>'AT-3'!C20</f>
        <v>773</v>
      </c>
      <c r="D23" s="89">
        <f t="shared" si="0"/>
        <v>773</v>
      </c>
      <c r="E23" s="89">
        <f>'AT3C_cvrg(Insti)_UPY '!G22</f>
        <v>329</v>
      </c>
      <c r="F23" s="89">
        <f t="shared" si="1"/>
        <v>329</v>
      </c>
    </row>
    <row r="24" spans="1:6" ht="12.75">
      <c r="A24" s="8">
        <v>12</v>
      </c>
      <c r="B24" s="19" t="s">
        <v>737</v>
      </c>
      <c r="C24" s="89">
        <f>'AT-3'!C21</f>
        <v>510</v>
      </c>
      <c r="D24" s="89">
        <f t="shared" si="0"/>
        <v>510</v>
      </c>
      <c r="E24" s="89">
        <f>'AT3C_cvrg(Insti)_UPY '!G23</f>
        <v>268</v>
      </c>
      <c r="F24" s="89">
        <f t="shared" si="1"/>
        <v>268</v>
      </c>
    </row>
    <row r="25" spans="1:6" s="95" customFormat="1" ht="12.75">
      <c r="A25" s="29"/>
      <c r="B25" s="29" t="s">
        <v>17</v>
      </c>
      <c r="C25" s="462">
        <f>SUM(C13:C24)</f>
        <v>10738</v>
      </c>
      <c r="D25" s="462">
        <f>SUM(D13:D24)</f>
        <v>10738</v>
      </c>
      <c r="E25" s="462">
        <f>SUM(E13:E24)</f>
        <v>4775</v>
      </c>
      <c r="F25" s="462">
        <f>SUM(F13:F24)</f>
        <v>4775</v>
      </c>
    </row>
    <row r="26" spans="1:6" ht="12.75">
      <c r="A26" s="92"/>
      <c r="B26" s="93"/>
      <c r="C26" s="93"/>
      <c r="D26" s="93"/>
      <c r="E26" s="93"/>
      <c r="F26" s="93"/>
    </row>
    <row r="27" spans="1:6" ht="12.75">
      <c r="A27" s="92"/>
      <c r="B27" s="93"/>
      <c r="C27" s="93"/>
      <c r="D27" s="93"/>
      <c r="E27" s="93"/>
      <c r="F27" s="93"/>
    </row>
    <row r="28" spans="1:6" ht="15.75">
      <c r="A28" s="621"/>
      <c r="B28" s="622"/>
      <c r="C28" s="622"/>
      <c r="D28" s="622"/>
      <c r="E28" s="543"/>
      <c r="F28" s="623" t="s">
        <v>777</v>
      </c>
    </row>
    <row r="29" spans="1:6" ht="15">
      <c r="A29" s="543"/>
      <c r="B29" s="543"/>
      <c r="C29" s="543" t="s">
        <v>11</v>
      </c>
      <c r="D29" s="543"/>
      <c r="E29" s="543"/>
      <c r="F29" s="543"/>
    </row>
    <row r="30" spans="1:6" ht="15.75" customHeight="1">
      <c r="A30" s="94" t="s">
        <v>12</v>
      </c>
      <c r="B30" s="94"/>
      <c r="C30" s="94"/>
      <c r="D30" s="94"/>
      <c r="E30" s="732"/>
      <c r="F30" s="732"/>
    </row>
    <row r="31" spans="1:6" ht="15" customHeight="1">
      <c r="A31" s="130"/>
      <c r="B31" s="130"/>
      <c r="C31" s="514" t="s">
        <v>778</v>
      </c>
      <c r="D31" s="130"/>
      <c r="E31" s="540"/>
      <c r="F31" s="540" t="s">
        <v>1019</v>
      </c>
    </row>
    <row r="32" spans="1:6" ht="15.75">
      <c r="A32" s="130"/>
      <c r="B32" s="130"/>
      <c r="C32" s="515" t="s">
        <v>779</v>
      </c>
      <c r="D32" s="130"/>
      <c r="E32" s="540"/>
      <c r="F32" s="540" t="s">
        <v>756</v>
      </c>
    </row>
    <row r="33" spans="1:6" ht="15.75">
      <c r="A33" s="543"/>
      <c r="B33" s="543"/>
      <c r="C33" s="516" t="s">
        <v>780</v>
      </c>
      <c r="D33" s="543"/>
      <c r="E33" s="492"/>
      <c r="F33" s="492" t="s">
        <v>81</v>
      </c>
    </row>
    <row r="34" spans="1:6" ht="12.75">
      <c r="A34" s="1091"/>
      <c r="B34" s="1091"/>
      <c r="C34" s="1091"/>
      <c r="D34" s="1091"/>
      <c r="E34" s="1091"/>
      <c r="F34" s="1091"/>
    </row>
  </sheetData>
  <sheetProtection/>
  <mergeCells count="9">
    <mergeCell ref="A34:F34"/>
    <mergeCell ref="B4:F4"/>
    <mergeCell ref="B3:F3"/>
    <mergeCell ref="A6:F6"/>
    <mergeCell ref="C10:D10"/>
    <mergeCell ref="E10:F10"/>
    <mergeCell ref="A10:A11"/>
    <mergeCell ref="E30:F30"/>
    <mergeCell ref="B10:B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4" r:id="rId1"/>
</worksheet>
</file>

<file path=xl/worksheets/sheet47.xml><?xml version="1.0" encoding="utf-8"?>
<worksheet xmlns="http://schemas.openxmlformats.org/spreadsheetml/2006/main" xmlns:r="http://schemas.openxmlformats.org/officeDocument/2006/relationships">
  <sheetPr>
    <tabColor theme="3" tint="0.7999799847602844"/>
    <pageSetUpPr fitToPage="1"/>
  </sheetPr>
  <dimension ref="A2:M37"/>
  <sheetViews>
    <sheetView view="pageBreakPreview" zoomScaleNormal="85" zoomScaleSheetLayoutView="100" zoomScalePageLayoutView="0" workbookViewId="0" topLeftCell="A13">
      <selection activeCell="J23" sqref="J23"/>
    </sheetView>
  </sheetViews>
  <sheetFormatPr defaultColWidth="9.140625" defaultRowHeight="12.75"/>
  <cols>
    <col min="2" max="2" width="13.140625" style="0" customWidth="1"/>
    <col min="3" max="3" width="16.421875" style="0" customWidth="1"/>
    <col min="4" max="4" width="10.8515625" style="0" customWidth="1"/>
    <col min="5" max="5" width="13.7109375" style="0" customWidth="1"/>
    <col min="6" max="6" width="14.28125" style="0" customWidth="1"/>
    <col min="7" max="7" width="11.421875" style="0" customWidth="1"/>
    <col min="8" max="8" width="12.28125" style="0" customWidth="1"/>
    <col min="9" max="9" width="18.28125" style="0" customWidth="1"/>
    <col min="10" max="10" width="19.28125" style="0" customWidth="1"/>
  </cols>
  <sheetData>
    <row r="1" ht="53.25" customHeight="1"/>
    <row r="2" spans="1:13" ht="15">
      <c r="A2" s="83"/>
      <c r="B2" s="83"/>
      <c r="C2" s="83"/>
      <c r="D2" s="958"/>
      <c r="E2" s="958"/>
      <c r="F2" s="37"/>
      <c r="G2" s="958" t="s">
        <v>436</v>
      </c>
      <c r="H2" s="958"/>
      <c r="I2" s="958"/>
      <c r="J2" s="958"/>
      <c r="K2" s="96"/>
      <c r="L2" s="83"/>
      <c r="M2" s="83"/>
    </row>
    <row r="3" spans="1:13" ht="15.75">
      <c r="A3" s="864" t="s">
        <v>0</v>
      </c>
      <c r="B3" s="864"/>
      <c r="C3" s="864"/>
      <c r="D3" s="864"/>
      <c r="E3" s="864"/>
      <c r="F3" s="864"/>
      <c r="G3" s="864"/>
      <c r="H3" s="864"/>
      <c r="I3" s="864"/>
      <c r="J3" s="864"/>
      <c r="K3" s="83"/>
      <c r="L3" s="83"/>
      <c r="M3" s="83"/>
    </row>
    <row r="4" spans="1:13" ht="18">
      <c r="A4" s="122"/>
      <c r="B4" s="122"/>
      <c r="C4" s="1103" t="s">
        <v>781</v>
      </c>
      <c r="D4" s="1103"/>
      <c r="E4" s="1103"/>
      <c r="F4" s="1103"/>
      <c r="G4" s="1103"/>
      <c r="H4" s="1103"/>
      <c r="I4" s="1103"/>
      <c r="J4" s="122"/>
      <c r="K4" s="83"/>
      <c r="L4" s="83"/>
      <c r="M4" s="83"/>
    </row>
    <row r="5" spans="1:13" ht="15.75">
      <c r="A5" s="1088" t="s">
        <v>435</v>
      </c>
      <c r="B5" s="1088"/>
      <c r="C5" s="1088"/>
      <c r="D5" s="1088"/>
      <c r="E5" s="1088"/>
      <c r="F5" s="1088"/>
      <c r="G5" s="1088"/>
      <c r="H5" s="1088"/>
      <c r="I5" s="1088"/>
      <c r="J5" s="1088"/>
      <c r="K5" s="83"/>
      <c r="L5" s="83"/>
      <c r="M5" s="83"/>
    </row>
    <row r="6" spans="1:13" ht="15.75">
      <c r="A6" s="199" t="s">
        <v>755</v>
      </c>
      <c r="B6" s="199"/>
      <c r="C6" s="200"/>
      <c r="D6" s="85"/>
      <c r="E6" s="85"/>
      <c r="F6" s="85"/>
      <c r="G6" s="85"/>
      <c r="H6" s="85"/>
      <c r="I6" s="85"/>
      <c r="J6" s="85"/>
      <c r="K6" s="83"/>
      <c r="L6" s="83"/>
      <c r="M6" s="83"/>
    </row>
    <row r="7" spans="1:13" ht="18">
      <c r="A7" s="86"/>
      <c r="B7" s="83"/>
      <c r="C7" s="83"/>
      <c r="D7" s="83"/>
      <c r="E7" s="83"/>
      <c r="F7" s="83"/>
      <c r="G7" s="83"/>
      <c r="H7" s="83"/>
      <c r="I7" s="83"/>
      <c r="J7" s="83"/>
      <c r="K7" s="83"/>
      <c r="L7" s="83"/>
      <c r="M7" s="83"/>
    </row>
    <row r="8" spans="1:13" ht="21.75" customHeight="1">
      <c r="A8" s="1098" t="s">
        <v>2</v>
      </c>
      <c r="B8" s="1098" t="s">
        <v>3</v>
      </c>
      <c r="C8" s="1100" t="s">
        <v>136</v>
      </c>
      <c r="D8" s="1101"/>
      <c r="E8" s="1101"/>
      <c r="F8" s="1101"/>
      <c r="G8" s="1101"/>
      <c r="H8" s="1101"/>
      <c r="I8" s="1101"/>
      <c r="J8" s="1102"/>
      <c r="K8" s="83"/>
      <c r="L8" s="83"/>
      <c r="M8" s="83"/>
    </row>
    <row r="9" spans="1:13" ht="39.75" customHeight="1">
      <c r="A9" s="1099"/>
      <c r="B9" s="1099"/>
      <c r="C9" s="87" t="s">
        <v>189</v>
      </c>
      <c r="D9" s="87" t="s">
        <v>117</v>
      </c>
      <c r="E9" s="87" t="s">
        <v>376</v>
      </c>
      <c r="F9" s="128" t="s">
        <v>160</v>
      </c>
      <c r="G9" s="128" t="s">
        <v>118</v>
      </c>
      <c r="H9" s="148" t="s">
        <v>188</v>
      </c>
      <c r="I9" s="148" t="s">
        <v>707</v>
      </c>
      <c r="J9" s="88" t="s">
        <v>17</v>
      </c>
      <c r="K9" s="95"/>
      <c r="L9" s="95"/>
      <c r="M9" s="95"/>
    </row>
    <row r="10" spans="1:13" s="15" customFormat="1" ht="12.75">
      <c r="A10" s="309">
        <v>1</v>
      </c>
      <c r="B10" s="309">
        <v>2</v>
      </c>
      <c r="C10" s="309">
        <v>3</v>
      </c>
      <c r="D10" s="309">
        <v>4</v>
      </c>
      <c r="E10" s="309">
        <v>5</v>
      </c>
      <c r="F10" s="309">
        <v>6</v>
      </c>
      <c r="G10" s="309">
        <v>7</v>
      </c>
      <c r="H10" s="310">
        <v>8</v>
      </c>
      <c r="I10" s="310">
        <v>9</v>
      </c>
      <c r="J10" s="311">
        <v>10</v>
      </c>
      <c r="K10" s="95"/>
      <c r="L10" s="95"/>
      <c r="M10" s="95"/>
    </row>
    <row r="11" spans="1:13" ht="12.75">
      <c r="A11" s="8">
        <v>1</v>
      </c>
      <c r="B11" s="19" t="s">
        <v>726</v>
      </c>
      <c r="C11" s="89">
        <v>0</v>
      </c>
      <c r="D11" s="89">
        <v>0</v>
      </c>
      <c r="E11" s="89">
        <f>'AT18_Details_Community '!C13+'AT18_Details_Community '!E13</f>
        <v>850</v>
      </c>
      <c r="F11" s="89">
        <v>0</v>
      </c>
      <c r="G11" s="89">
        <v>0</v>
      </c>
      <c r="H11" s="149">
        <v>0</v>
      </c>
      <c r="I11" s="149">
        <v>0</v>
      </c>
      <c r="J11" s="90">
        <f>C11+D11+E11+F11+G11+H11+I11</f>
        <v>850</v>
      </c>
      <c r="K11" s="83"/>
      <c r="L11" s="83"/>
      <c r="M11" s="83"/>
    </row>
    <row r="12" spans="1:13" ht="12.75">
      <c r="A12" s="8">
        <v>2</v>
      </c>
      <c r="B12" s="19" t="s">
        <v>727</v>
      </c>
      <c r="C12" s="89">
        <v>0</v>
      </c>
      <c r="D12" s="89">
        <v>0</v>
      </c>
      <c r="E12" s="89">
        <f>'AT18_Details_Community '!C14+'AT18_Details_Community '!E14</f>
        <v>1672</v>
      </c>
      <c r="F12" s="89">
        <v>0</v>
      </c>
      <c r="G12" s="89">
        <v>0</v>
      </c>
      <c r="H12" s="149">
        <v>0</v>
      </c>
      <c r="I12" s="149">
        <v>0</v>
      </c>
      <c r="J12" s="90">
        <f aca="true" t="shared" si="0" ref="J12:J22">C12+D12+E12+F12+G12+H12+I12</f>
        <v>1672</v>
      </c>
      <c r="K12" s="83"/>
      <c r="L12" s="83"/>
      <c r="M12" s="83"/>
    </row>
    <row r="13" spans="1:13" ht="12.75">
      <c r="A13" s="8">
        <v>3</v>
      </c>
      <c r="B13" s="19" t="s">
        <v>728</v>
      </c>
      <c r="C13" s="89">
        <v>0</v>
      </c>
      <c r="D13" s="89">
        <v>0</v>
      </c>
      <c r="E13" s="89">
        <f>'AT18_Details_Community '!C15+'AT18_Details_Community '!E15</f>
        <v>756</v>
      </c>
      <c r="F13" s="89">
        <v>0</v>
      </c>
      <c r="G13" s="89">
        <v>0</v>
      </c>
      <c r="H13" s="149">
        <v>0</v>
      </c>
      <c r="I13" s="149">
        <v>0</v>
      </c>
      <c r="J13" s="90">
        <f t="shared" si="0"/>
        <v>756</v>
      </c>
      <c r="K13" s="83"/>
      <c r="L13" s="83"/>
      <c r="M13" s="83"/>
    </row>
    <row r="14" spans="1:13" ht="12.75">
      <c r="A14" s="8">
        <v>4</v>
      </c>
      <c r="B14" s="19" t="s">
        <v>729</v>
      </c>
      <c r="C14" s="89">
        <v>0</v>
      </c>
      <c r="D14" s="89">
        <v>0</v>
      </c>
      <c r="E14" s="89">
        <f>'AT18_Details_Community '!C16+'AT18_Details_Community '!E16</f>
        <v>2529</v>
      </c>
      <c r="F14" s="89">
        <v>0</v>
      </c>
      <c r="G14" s="89">
        <v>0</v>
      </c>
      <c r="H14" s="149">
        <v>0</v>
      </c>
      <c r="I14" s="149">
        <v>0</v>
      </c>
      <c r="J14" s="90">
        <f t="shared" si="0"/>
        <v>2529</v>
      </c>
      <c r="K14" s="83"/>
      <c r="L14" s="83"/>
      <c r="M14" s="83"/>
    </row>
    <row r="15" spans="1:13" ht="12.75">
      <c r="A15" s="8">
        <v>5</v>
      </c>
      <c r="B15" s="19" t="s">
        <v>730</v>
      </c>
      <c r="C15" s="89">
        <v>0</v>
      </c>
      <c r="D15" s="89">
        <v>0</v>
      </c>
      <c r="E15" s="89">
        <f>'AT18_Details_Community '!C17+'AT18_Details_Community '!E17</f>
        <v>267</v>
      </c>
      <c r="F15" s="89">
        <v>0</v>
      </c>
      <c r="G15" s="89">
        <v>0</v>
      </c>
      <c r="H15" s="149">
        <v>0</v>
      </c>
      <c r="I15" s="149">
        <v>0</v>
      </c>
      <c r="J15" s="90">
        <f t="shared" si="0"/>
        <v>267</v>
      </c>
      <c r="K15" s="83"/>
      <c r="L15" s="83"/>
      <c r="M15" s="83"/>
    </row>
    <row r="16" spans="1:13" ht="12.75">
      <c r="A16" s="8">
        <v>6</v>
      </c>
      <c r="B16" s="19" t="s">
        <v>731</v>
      </c>
      <c r="C16" s="89">
        <v>0</v>
      </c>
      <c r="D16" s="89">
        <v>0</v>
      </c>
      <c r="E16" s="89">
        <f>'AT18_Details_Community '!C18+'AT18_Details_Community '!E18</f>
        <v>1043</v>
      </c>
      <c r="F16" s="89">
        <v>0</v>
      </c>
      <c r="G16" s="89">
        <v>0</v>
      </c>
      <c r="H16" s="149">
        <v>0</v>
      </c>
      <c r="I16" s="149">
        <v>0</v>
      </c>
      <c r="J16" s="90">
        <f t="shared" si="0"/>
        <v>1043</v>
      </c>
      <c r="K16" s="83"/>
      <c r="L16" s="83"/>
      <c r="M16" s="83"/>
    </row>
    <row r="17" spans="1:13" ht="12.75">
      <c r="A17" s="8">
        <v>7</v>
      </c>
      <c r="B17" s="19" t="s">
        <v>732</v>
      </c>
      <c r="C17" s="89">
        <v>0</v>
      </c>
      <c r="D17" s="89">
        <v>0</v>
      </c>
      <c r="E17" s="89">
        <f>'AT18_Details_Community '!C19+'AT18_Details_Community '!E19</f>
        <v>254</v>
      </c>
      <c r="F17" s="89">
        <v>0</v>
      </c>
      <c r="G17" s="89">
        <v>0</v>
      </c>
      <c r="H17" s="149">
        <v>0</v>
      </c>
      <c r="I17" s="149">
        <v>0</v>
      </c>
      <c r="J17" s="90">
        <f t="shared" si="0"/>
        <v>254</v>
      </c>
      <c r="K17" s="83"/>
      <c r="L17" s="83"/>
      <c r="M17" s="83"/>
    </row>
    <row r="18" spans="1:13" ht="12.75">
      <c r="A18" s="8">
        <v>8</v>
      </c>
      <c r="B18" s="19" t="s">
        <v>733</v>
      </c>
      <c r="C18" s="89">
        <v>0</v>
      </c>
      <c r="D18" s="89">
        <v>0</v>
      </c>
      <c r="E18" s="89">
        <f>'AT18_Details_Community '!C20+'AT18_Details_Community '!E20</f>
        <v>2464</v>
      </c>
      <c r="F18" s="89">
        <v>0</v>
      </c>
      <c r="G18" s="89">
        <v>0</v>
      </c>
      <c r="H18" s="149">
        <v>0</v>
      </c>
      <c r="I18" s="149">
        <v>0</v>
      </c>
      <c r="J18" s="90">
        <f t="shared" si="0"/>
        <v>2464</v>
      </c>
      <c r="K18" s="83"/>
      <c r="L18" s="83"/>
      <c r="M18" s="83"/>
    </row>
    <row r="19" spans="1:13" ht="12.75">
      <c r="A19" s="8">
        <v>9</v>
      </c>
      <c r="B19" s="19" t="s">
        <v>734</v>
      </c>
      <c r="C19" s="89">
        <v>0</v>
      </c>
      <c r="D19" s="89">
        <v>0</v>
      </c>
      <c r="E19" s="89">
        <f>'AT18_Details_Community '!C21+'AT18_Details_Community '!E21</f>
        <v>2327</v>
      </c>
      <c r="F19" s="89">
        <v>0</v>
      </c>
      <c r="G19" s="89">
        <v>0</v>
      </c>
      <c r="H19" s="149">
        <v>0</v>
      </c>
      <c r="I19" s="149">
        <v>0</v>
      </c>
      <c r="J19" s="90">
        <f t="shared" si="0"/>
        <v>2327</v>
      </c>
      <c r="K19" s="83"/>
      <c r="L19" s="83"/>
      <c r="M19" s="83"/>
    </row>
    <row r="20" spans="1:13" ht="12.75">
      <c r="A20" s="8">
        <v>10</v>
      </c>
      <c r="B20" s="19" t="s">
        <v>735</v>
      </c>
      <c r="C20" s="89">
        <v>0</v>
      </c>
      <c r="D20" s="89">
        <v>0</v>
      </c>
      <c r="E20" s="89">
        <f>'AT18_Details_Community '!C22+'AT18_Details_Community '!E22</f>
        <v>1471</v>
      </c>
      <c r="F20" s="89">
        <v>0</v>
      </c>
      <c r="G20" s="89">
        <v>0</v>
      </c>
      <c r="H20" s="149">
        <v>0</v>
      </c>
      <c r="I20" s="149">
        <v>0</v>
      </c>
      <c r="J20" s="90">
        <f t="shared" si="0"/>
        <v>1471</v>
      </c>
      <c r="K20" s="83"/>
      <c r="L20" s="83"/>
      <c r="M20" s="83"/>
    </row>
    <row r="21" spans="1:13" ht="12.75">
      <c r="A21" s="8">
        <v>11</v>
      </c>
      <c r="B21" s="19" t="s">
        <v>736</v>
      </c>
      <c r="C21" s="89">
        <v>0</v>
      </c>
      <c r="D21" s="89">
        <v>0</v>
      </c>
      <c r="E21" s="89">
        <f>'AT18_Details_Community '!C23+'AT18_Details_Community '!E23</f>
        <v>1102</v>
      </c>
      <c r="F21" s="89">
        <v>0</v>
      </c>
      <c r="G21" s="89">
        <v>0</v>
      </c>
      <c r="H21" s="149">
        <v>0</v>
      </c>
      <c r="I21" s="149">
        <v>0</v>
      </c>
      <c r="J21" s="90">
        <f t="shared" si="0"/>
        <v>1102</v>
      </c>
      <c r="K21" s="83"/>
      <c r="L21" s="83"/>
      <c r="M21" s="83"/>
    </row>
    <row r="22" spans="1:13" ht="12.75">
      <c r="A22" s="8">
        <v>12</v>
      </c>
      <c r="B22" s="19" t="s">
        <v>737</v>
      </c>
      <c r="C22" s="89">
        <v>0</v>
      </c>
      <c r="D22" s="89">
        <v>0</v>
      </c>
      <c r="E22" s="89">
        <f>'AT18_Details_Community '!C24+'AT18_Details_Community '!E24</f>
        <v>778</v>
      </c>
      <c r="F22" s="89">
        <v>0</v>
      </c>
      <c r="G22" s="89">
        <v>0</v>
      </c>
      <c r="H22" s="149">
        <v>0</v>
      </c>
      <c r="I22" s="149">
        <v>0</v>
      </c>
      <c r="J22" s="90">
        <f t="shared" si="0"/>
        <v>778</v>
      </c>
      <c r="K22" s="83"/>
      <c r="L22" s="83"/>
      <c r="M22" s="83"/>
    </row>
    <row r="23" spans="1:13" s="15" customFormat="1" ht="12.75">
      <c r="A23" s="29"/>
      <c r="B23" s="29" t="s">
        <v>17</v>
      </c>
      <c r="C23" s="462">
        <f aca="true" t="shared" si="1" ref="C23:J23">SUM(C11:C22)</f>
        <v>0</v>
      </c>
      <c r="D23" s="462">
        <f t="shared" si="1"/>
        <v>0</v>
      </c>
      <c r="E23" s="462">
        <f t="shared" si="1"/>
        <v>15513</v>
      </c>
      <c r="F23" s="462">
        <f t="shared" si="1"/>
        <v>0</v>
      </c>
      <c r="G23" s="462">
        <f t="shared" si="1"/>
        <v>0</v>
      </c>
      <c r="H23" s="463">
        <f t="shared" si="1"/>
        <v>0</v>
      </c>
      <c r="I23" s="463">
        <f t="shared" si="1"/>
        <v>0</v>
      </c>
      <c r="J23" s="464">
        <f t="shared" si="1"/>
        <v>15513</v>
      </c>
      <c r="K23" s="95"/>
      <c r="L23" s="95"/>
      <c r="M23" s="95"/>
    </row>
    <row r="24" spans="1:13" ht="12.75">
      <c r="A24" s="83"/>
      <c r="B24" s="83"/>
      <c r="C24" s="83"/>
      <c r="D24" s="83"/>
      <c r="E24" s="83"/>
      <c r="F24" s="83"/>
      <c r="G24" s="83"/>
      <c r="H24" s="83"/>
      <c r="I24" s="83"/>
      <c r="J24" s="83"/>
      <c r="K24" s="83"/>
      <c r="L24" s="83"/>
      <c r="M24" s="83"/>
    </row>
    <row r="25" spans="1:13" ht="12.75">
      <c r="A25" s="83" t="s">
        <v>119</v>
      </c>
      <c r="B25" s="83"/>
      <c r="C25" s="83"/>
      <c r="D25" s="83"/>
      <c r="E25" s="83"/>
      <c r="F25" s="83"/>
      <c r="G25" s="83"/>
      <c r="H25" s="83"/>
      <c r="I25" s="83"/>
      <c r="J25" s="83"/>
      <c r="K25" s="83"/>
      <c r="L25" s="83"/>
      <c r="M25" s="83"/>
    </row>
    <row r="26" spans="1:13" ht="12.75">
      <c r="A26" s="83" t="s">
        <v>190</v>
      </c>
      <c r="B26" s="83"/>
      <c r="C26" s="83"/>
      <c r="D26" s="83"/>
      <c r="E26" s="83"/>
      <c r="F26" s="83"/>
      <c r="G26" s="83"/>
      <c r="H26" s="83"/>
      <c r="I26" s="83"/>
      <c r="J26" s="83"/>
      <c r="K26" s="83"/>
      <c r="L26" s="83"/>
      <c r="M26" s="83"/>
    </row>
    <row r="27" ht="12.75">
      <c r="A27" t="s">
        <v>120</v>
      </c>
    </row>
    <row r="28" spans="1:13" ht="12.75">
      <c r="A28" s="1097" t="s">
        <v>121</v>
      </c>
      <c r="B28" s="1097"/>
      <c r="C28" s="1097"/>
      <c r="D28" s="1097"/>
      <c r="E28" s="1097"/>
      <c r="F28" s="1097"/>
      <c r="G28" s="1097"/>
      <c r="H28" s="1097"/>
      <c r="I28" s="1097"/>
      <c r="J28" s="1097"/>
      <c r="K28" s="1097"/>
      <c r="L28" s="1097"/>
      <c r="M28" s="1097"/>
    </row>
    <row r="29" spans="1:13" ht="12.75">
      <c r="A29" s="1096" t="s">
        <v>122</v>
      </c>
      <c r="B29" s="1096"/>
      <c r="C29" s="1096"/>
      <c r="D29" s="1096"/>
      <c r="E29" s="83"/>
      <c r="F29" s="83"/>
      <c r="G29" s="83"/>
      <c r="H29" s="83"/>
      <c r="I29" s="83"/>
      <c r="J29" s="83"/>
      <c r="K29" s="83"/>
      <c r="L29" s="83"/>
      <c r="M29" s="83"/>
    </row>
    <row r="30" spans="1:13" ht="12.75">
      <c r="A30" s="129" t="s">
        <v>161</v>
      </c>
      <c r="B30" s="129"/>
      <c r="C30" s="129"/>
      <c r="D30" s="129"/>
      <c r="E30" s="83"/>
      <c r="F30" s="83"/>
      <c r="G30" s="83"/>
      <c r="H30" s="83"/>
      <c r="I30" s="83"/>
      <c r="J30" s="83"/>
      <c r="K30" s="83"/>
      <c r="L30" s="83"/>
      <c r="M30" s="83"/>
    </row>
    <row r="31" spans="1:13" ht="18" customHeight="1">
      <c r="A31" s="624"/>
      <c r="B31" s="624"/>
      <c r="C31" s="624"/>
      <c r="D31" s="624"/>
      <c r="E31" s="543"/>
      <c r="F31" s="543"/>
      <c r="G31" s="543"/>
      <c r="H31" s="538"/>
      <c r="I31" s="338" t="s">
        <v>777</v>
      </c>
      <c r="J31" s="543"/>
      <c r="K31" s="83"/>
      <c r="L31" s="83"/>
      <c r="M31" s="83"/>
    </row>
    <row r="32" spans="1:13" ht="15">
      <c r="A32" s="624"/>
      <c r="B32" s="624"/>
      <c r="C32" s="624"/>
      <c r="D32" s="624"/>
      <c r="E32" s="543"/>
      <c r="F32" s="543"/>
      <c r="G32" s="543"/>
      <c r="H32" s="543"/>
      <c r="I32" s="543"/>
      <c r="J32" s="543"/>
      <c r="K32" s="83"/>
      <c r="L32" s="83"/>
      <c r="M32" s="83"/>
    </row>
    <row r="33" spans="1:13" ht="15.75">
      <c r="A33" s="94" t="s">
        <v>12</v>
      </c>
      <c r="B33" s="94"/>
      <c r="C33" s="94"/>
      <c r="D33" s="94"/>
      <c r="E33" s="94"/>
      <c r="F33" s="94"/>
      <c r="G33" s="94"/>
      <c r="H33" s="732"/>
      <c r="I33" s="732"/>
      <c r="J33" s="130"/>
      <c r="K33" s="130"/>
      <c r="L33" s="83"/>
      <c r="M33" s="83"/>
    </row>
    <row r="34" spans="1:13" ht="15.75">
      <c r="A34" s="130"/>
      <c r="B34" s="130"/>
      <c r="C34" s="130"/>
      <c r="D34" s="514" t="s">
        <v>778</v>
      </c>
      <c r="E34" s="130"/>
      <c r="F34" s="130"/>
      <c r="G34" s="130"/>
      <c r="H34" s="540"/>
      <c r="I34" s="540" t="s">
        <v>1019</v>
      </c>
      <c r="J34" s="540"/>
      <c r="K34" s="83"/>
      <c r="L34" s="83"/>
      <c r="M34" s="83"/>
    </row>
    <row r="35" spans="1:13" ht="15.75" customHeight="1">
      <c r="A35" s="130"/>
      <c r="B35" s="130"/>
      <c r="C35" s="130"/>
      <c r="D35" s="515" t="s">
        <v>779</v>
      </c>
      <c r="E35" s="130"/>
      <c r="F35" s="130"/>
      <c r="G35" s="130"/>
      <c r="H35" s="540"/>
      <c r="I35" s="540" t="s">
        <v>756</v>
      </c>
      <c r="J35" s="540"/>
      <c r="K35" s="130"/>
      <c r="L35" s="83"/>
      <c r="M35" s="83"/>
    </row>
    <row r="36" spans="1:13" ht="15.75">
      <c r="A36" s="543"/>
      <c r="B36" s="543"/>
      <c r="C36" s="543"/>
      <c r="D36" s="516" t="s">
        <v>780</v>
      </c>
      <c r="E36" s="543"/>
      <c r="F36" s="543"/>
      <c r="G36" s="103"/>
      <c r="H36" s="492"/>
      <c r="I36" s="492" t="s">
        <v>81</v>
      </c>
      <c r="J36" s="492"/>
      <c r="K36" s="34"/>
      <c r="L36" s="34"/>
      <c r="M36" s="83"/>
    </row>
    <row r="37" spans="1:13" ht="12.75">
      <c r="A37" s="369"/>
      <c r="B37" s="369"/>
      <c r="C37" s="369"/>
      <c r="D37" s="369"/>
      <c r="E37" s="369"/>
      <c r="F37" s="369"/>
      <c r="G37" s="369"/>
      <c r="H37" s="369"/>
      <c r="I37" s="369"/>
      <c r="J37" s="369"/>
      <c r="K37" s="83"/>
      <c r="L37" s="83"/>
      <c r="M37" s="83"/>
    </row>
  </sheetData>
  <sheetProtection/>
  <mergeCells count="13">
    <mergeCell ref="K28:M28"/>
    <mergeCell ref="A8:A9"/>
    <mergeCell ref="B8:B9"/>
    <mergeCell ref="C8:J8"/>
    <mergeCell ref="C4:I4"/>
    <mergeCell ref="A28:D28"/>
    <mergeCell ref="E28:J28"/>
    <mergeCell ref="A29:D29"/>
    <mergeCell ref="H33:I33"/>
    <mergeCell ref="D2:E2"/>
    <mergeCell ref="G2:J2"/>
    <mergeCell ref="A3:J3"/>
    <mergeCell ref="A5:J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6" r:id="rId1"/>
</worksheet>
</file>

<file path=xl/worksheets/sheet48.xml><?xml version="1.0" encoding="utf-8"?>
<worksheet xmlns="http://schemas.openxmlformats.org/spreadsheetml/2006/main" xmlns:r="http://schemas.openxmlformats.org/officeDocument/2006/relationships">
  <sheetPr>
    <tabColor theme="3" tint="0.7999799847602844"/>
    <pageSetUpPr fitToPage="1"/>
  </sheetPr>
  <dimension ref="A2:Z33"/>
  <sheetViews>
    <sheetView view="pageBreakPreview" zoomScale="76" zoomScaleNormal="80" zoomScaleSheetLayoutView="76" zoomScalePageLayoutView="0" workbookViewId="0" topLeftCell="A10">
      <selection activeCell="L31" sqref="L31"/>
    </sheetView>
  </sheetViews>
  <sheetFormatPr defaultColWidth="9.140625" defaultRowHeight="12.75"/>
  <cols>
    <col min="1" max="1" width="6.140625" style="0" customWidth="1"/>
    <col min="2" max="11" width="17.00390625" style="0" customWidth="1"/>
    <col min="12" max="12" width="18.8515625" style="0" customWidth="1"/>
    <col min="13" max="13" width="18.7109375" style="0" customWidth="1"/>
    <col min="14" max="14" width="12.28125" style="0" customWidth="1"/>
    <col min="15" max="15" width="12.7109375" style="0" customWidth="1"/>
    <col min="16" max="16" width="16.140625" style="0" customWidth="1"/>
  </cols>
  <sheetData>
    <row r="1" ht="57" customHeight="1"/>
    <row r="2" spans="1:16" ht="15">
      <c r="A2" s="83"/>
      <c r="B2" s="83"/>
      <c r="C2" s="83"/>
      <c r="D2" s="83"/>
      <c r="E2" s="83"/>
      <c r="F2" s="83"/>
      <c r="G2" s="83"/>
      <c r="H2" s="83"/>
      <c r="I2" s="83"/>
      <c r="J2" s="83"/>
      <c r="K2" s="83"/>
      <c r="L2" s="958" t="s">
        <v>536</v>
      </c>
      <c r="M2" s="958"/>
      <c r="N2" s="96"/>
      <c r="O2" s="83"/>
      <c r="P2" s="83"/>
    </row>
    <row r="3" spans="1:16" ht="15.75">
      <c r="A3" s="864" t="s">
        <v>0</v>
      </c>
      <c r="B3" s="864"/>
      <c r="C3" s="864"/>
      <c r="D3" s="864"/>
      <c r="E3" s="864"/>
      <c r="F3" s="864"/>
      <c r="G3" s="864"/>
      <c r="H3" s="864"/>
      <c r="I3" s="864"/>
      <c r="J3" s="864"/>
      <c r="K3" s="864"/>
      <c r="L3" s="864"/>
      <c r="M3" s="864"/>
      <c r="N3" s="83"/>
      <c r="O3" s="83"/>
      <c r="P3" s="83"/>
    </row>
    <row r="4" spans="1:16" ht="20.25">
      <c r="A4" s="963" t="s">
        <v>781</v>
      </c>
      <c r="B4" s="963"/>
      <c r="C4" s="963"/>
      <c r="D4" s="963"/>
      <c r="E4" s="963"/>
      <c r="F4" s="963"/>
      <c r="G4" s="963"/>
      <c r="H4" s="963"/>
      <c r="I4" s="963"/>
      <c r="J4" s="963"/>
      <c r="K4" s="963"/>
      <c r="L4" s="963"/>
      <c r="M4" s="963"/>
      <c r="N4" s="83"/>
      <c r="O4" s="83"/>
      <c r="P4" s="83"/>
    </row>
    <row r="5" spans="1:16" ht="12.75">
      <c r="A5" s="83"/>
      <c r="B5" s="83"/>
      <c r="C5" s="83"/>
      <c r="D5" s="83"/>
      <c r="E5" s="83"/>
      <c r="F5" s="83"/>
      <c r="G5" s="83"/>
      <c r="H5" s="83"/>
      <c r="I5" s="83"/>
      <c r="J5" s="83"/>
      <c r="K5" s="83"/>
      <c r="L5" s="83"/>
      <c r="M5" s="83"/>
      <c r="N5" s="83"/>
      <c r="O5" s="83"/>
      <c r="P5" s="83"/>
    </row>
    <row r="6" spans="1:16" ht="15.75">
      <c r="A6" s="1088" t="s">
        <v>535</v>
      </c>
      <c r="B6" s="1088"/>
      <c r="C6" s="1088"/>
      <c r="D6" s="1088"/>
      <c r="E6" s="1088"/>
      <c r="F6" s="1088"/>
      <c r="G6" s="1088"/>
      <c r="H6" s="1088"/>
      <c r="I6" s="1088"/>
      <c r="J6" s="1088"/>
      <c r="K6" s="1088"/>
      <c r="L6" s="1088"/>
      <c r="M6" s="1088"/>
      <c r="N6" s="83"/>
      <c r="O6" s="83"/>
      <c r="P6" s="83"/>
    </row>
    <row r="7" spans="1:16" ht="12.75">
      <c r="A7" s="83"/>
      <c r="B7" s="83"/>
      <c r="C7" s="83"/>
      <c r="D7" s="83"/>
      <c r="E7" s="83"/>
      <c r="F7" s="83"/>
      <c r="G7" s="83"/>
      <c r="H7" s="83"/>
      <c r="I7" s="83"/>
      <c r="J7" s="83"/>
      <c r="K7" s="83"/>
      <c r="L7" s="83"/>
      <c r="M7" s="83"/>
      <c r="N7" s="83"/>
      <c r="O7" s="83"/>
      <c r="P7" s="83"/>
    </row>
    <row r="8" spans="1:16" ht="12.75">
      <c r="A8" s="199" t="s">
        <v>755</v>
      </c>
      <c r="B8" s="199"/>
      <c r="C8" s="200"/>
      <c r="D8" s="31"/>
      <c r="E8" s="31"/>
      <c r="F8" s="83"/>
      <c r="G8" s="83"/>
      <c r="H8" s="83"/>
      <c r="I8" s="83"/>
      <c r="J8" s="83"/>
      <c r="K8" s="83"/>
      <c r="L8" s="83"/>
      <c r="M8" s="83"/>
      <c r="N8" s="83"/>
      <c r="O8" s="83"/>
      <c r="P8" s="83"/>
    </row>
    <row r="9" spans="1:16" ht="18">
      <c r="A9" s="86"/>
      <c r="B9" s="86"/>
      <c r="C9" s="86"/>
      <c r="D9" s="86"/>
      <c r="E9" s="86"/>
      <c r="F9" s="83"/>
      <c r="G9" s="83"/>
      <c r="H9" s="83"/>
      <c r="I9" s="83"/>
      <c r="J9" s="83"/>
      <c r="K9" s="83"/>
      <c r="L9" s="83"/>
      <c r="M9" s="83"/>
      <c r="N9" s="83"/>
      <c r="O9" s="83"/>
      <c r="P9" s="83"/>
    </row>
    <row r="10" spans="1:26" ht="19.5" customHeight="1">
      <c r="A10" s="1085" t="s">
        <v>2</v>
      </c>
      <c r="B10" s="1085" t="s">
        <v>3</v>
      </c>
      <c r="C10" s="1105" t="s">
        <v>117</v>
      </c>
      <c r="D10" s="1105"/>
      <c r="E10" s="1106"/>
      <c r="F10" s="1104" t="s">
        <v>118</v>
      </c>
      <c r="G10" s="1105"/>
      <c r="H10" s="1105"/>
      <c r="I10" s="1106"/>
      <c r="J10" s="1104" t="s">
        <v>188</v>
      </c>
      <c r="K10" s="1105"/>
      <c r="L10" s="1105"/>
      <c r="M10" s="1106"/>
      <c r="Y10" s="9"/>
      <c r="Z10" s="13"/>
    </row>
    <row r="11" spans="1:13" ht="45.75" customHeight="1">
      <c r="A11" s="1085"/>
      <c r="B11" s="1085"/>
      <c r="C11" s="132" t="s">
        <v>378</v>
      </c>
      <c r="D11" s="4" t="s">
        <v>375</v>
      </c>
      <c r="E11" s="132" t="s">
        <v>191</v>
      </c>
      <c r="F11" s="4" t="s">
        <v>373</v>
      </c>
      <c r="G11" s="132" t="s">
        <v>374</v>
      </c>
      <c r="H11" s="4" t="s">
        <v>375</v>
      </c>
      <c r="I11" s="132" t="s">
        <v>191</v>
      </c>
      <c r="J11" s="4" t="s">
        <v>377</v>
      </c>
      <c r="K11" s="132" t="s">
        <v>374</v>
      </c>
      <c r="L11" s="4" t="s">
        <v>375</v>
      </c>
      <c r="M11" s="5" t="s">
        <v>191</v>
      </c>
    </row>
    <row r="12" spans="1:13" s="15" customFormat="1" ht="12.75">
      <c r="A12" s="309">
        <v>1</v>
      </c>
      <c r="B12" s="309">
        <v>2</v>
      </c>
      <c r="C12" s="309">
        <v>3</v>
      </c>
      <c r="D12" s="309">
        <v>4</v>
      </c>
      <c r="E12" s="309">
        <v>5</v>
      </c>
      <c r="F12" s="309">
        <v>6</v>
      </c>
      <c r="G12" s="309">
        <v>7</v>
      </c>
      <c r="H12" s="309">
        <v>8</v>
      </c>
      <c r="I12" s="309">
        <v>9</v>
      </c>
      <c r="J12" s="309">
        <v>10</v>
      </c>
      <c r="K12" s="309">
        <v>11</v>
      </c>
      <c r="L12" s="309">
        <v>12</v>
      </c>
      <c r="M12" s="309">
        <v>13</v>
      </c>
    </row>
    <row r="13" spans="1:13" ht="19.5" customHeight="1">
      <c r="A13" s="8">
        <v>1</v>
      </c>
      <c r="B13" s="19" t="s">
        <v>726</v>
      </c>
      <c r="C13" s="89"/>
      <c r="D13" s="89"/>
      <c r="E13" s="89"/>
      <c r="F13" s="89"/>
      <c r="G13" s="89"/>
      <c r="H13" s="89"/>
      <c r="I13" s="89"/>
      <c r="J13" s="89"/>
      <c r="K13" s="89"/>
      <c r="L13" s="89"/>
      <c r="M13" s="89"/>
    </row>
    <row r="14" spans="1:13" ht="19.5" customHeight="1">
      <c r="A14" s="8">
        <v>2</v>
      </c>
      <c r="B14" s="19" t="s">
        <v>727</v>
      </c>
      <c r="C14" s="89"/>
      <c r="D14" s="89"/>
      <c r="E14" s="89"/>
      <c r="F14" s="89"/>
      <c r="G14" s="89"/>
      <c r="H14" s="89"/>
      <c r="I14" s="89"/>
      <c r="J14" s="89"/>
      <c r="K14" s="89"/>
      <c r="L14" s="89"/>
      <c r="M14" s="89"/>
    </row>
    <row r="15" spans="1:13" ht="19.5" customHeight="1">
      <c r="A15" s="8">
        <v>3</v>
      </c>
      <c r="B15" s="19" t="s">
        <v>728</v>
      </c>
      <c r="C15" s="89"/>
      <c r="D15" s="89"/>
      <c r="E15" s="89"/>
      <c r="F15" s="89"/>
      <c r="G15" s="89"/>
      <c r="H15" s="89"/>
      <c r="I15" s="89"/>
      <c r="J15" s="89"/>
      <c r="K15" s="89"/>
      <c r="L15" s="89"/>
      <c r="M15" s="89"/>
    </row>
    <row r="16" spans="1:13" ht="19.5" customHeight="1">
      <c r="A16" s="8">
        <v>4</v>
      </c>
      <c r="B16" s="19" t="s">
        <v>729</v>
      </c>
      <c r="C16" s="89"/>
      <c r="D16" s="89"/>
      <c r="E16" s="89"/>
      <c r="F16" s="1107" t="s">
        <v>738</v>
      </c>
      <c r="G16" s="1108"/>
      <c r="H16" s="1108"/>
      <c r="I16" s="1109"/>
      <c r="J16" s="89"/>
      <c r="K16" s="89"/>
      <c r="L16" s="89"/>
      <c r="M16" s="89"/>
    </row>
    <row r="17" spans="1:13" ht="19.5" customHeight="1">
      <c r="A17" s="8">
        <v>5</v>
      </c>
      <c r="B17" s="19" t="s">
        <v>730</v>
      </c>
      <c r="C17" s="89"/>
      <c r="D17" s="89"/>
      <c r="E17" s="89"/>
      <c r="F17" s="1110"/>
      <c r="G17" s="1111"/>
      <c r="H17" s="1111"/>
      <c r="I17" s="1112"/>
      <c r="J17" s="89"/>
      <c r="K17" s="89"/>
      <c r="L17" s="89"/>
      <c r="M17" s="89"/>
    </row>
    <row r="18" spans="1:13" ht="19.5" customHeight="1">
      <c r="A18" s="8">
        <v>6</v>
      </c>
      <c r="B18" s="19" t="s">
        <v>731</v>
      </c>
      <c r="C18" s="89"/>
      <c r="D18" s="89"/>
      <c r="E18" s="89"/>
      <c r="F18" s="1110"/>
      <c r="G18" s="1111"/>
      <c r="H18" s="1111"/>
      <c r="I18" s="1112"/>
      <c r="J18" s="89"/>
      <c r="K18" s="89"/>
      <c r="L18" s="89"/>
      <c r="M18" s="89"/>
    </row>
    <row r="19" spans="1:13" ht="19.5" customHeight="1">
      <c r="A19" s="8">
        <v>7</v>
      </c>
      <c r="B19" s="19" t="s">
        <v>732</v>
      </c>
      <c r="C19" s="89"/>
      <c r="D19" s="89"/>
      <c r="E19" s="89"/>
      <c r="F19" s="1113"/>
      <c r="G19" s="1114"/>
      <c r="H19" s="1114"/>
      <c r="I19" s="1115"/>
      <c r="J19" s="89"/>
      <c r="K19" s="89"/>
      <c r="L19" s="89"/>
      <c r="M19" s="89"/>
    </row>
    <row r="20" spans="1:13" ht="19.5" customHeight="1">
      <c r="A20" s="8">
        <v>8</v>
      </c>
      <c r="B20" s="19" t="s">
        <v>733</v>
      </c>
      <c r="C20" s="89"/>
      <c r="D20" s="89"/>
      <c r="E20" s="89"/>
      <c r="F20" s="89"/>
      <c r="G20" s="89"/>
      <c r="H20" s="89"/>
      <c r="I20" s="89"/>
      <c r="J20" s="89"/>
      <c r="K20" s="89"/>
      <c r="L20" s="89"/>
      <c r="M20" s="89"/>
    </row>
    <row r="21" spans="1:13" ht="19.5" customHeight="1">
      <c r="A21" s="8">
        <v>9</v>
      </c>
      <c r="B21" s="19" t="s">
        <v>734</v>
      </c>
      <c r="C21" s="89"/>
      <c r="D21" s="89"/>
      <c r="E21" s="89"/>
      <c r="F21" s="89"/>
      <c r="G21" s="89"/>
      <c r="H21" s="89"/>
      <c r="I21" s="89"/>
      <c r="J21" s="89"/>
      <c r="K21" s="89"/>
      <c r="L21" s="89"/>
      <c r="M21" s="89"/>
    </row>
    <row r="22" spans="1:13" ht="19.5" customHeight="1">
      <c r="A22" s="8">
        <v>10</v>
      </c>
      <c r="B22" s="19" t="s">
        <v>735</v>
      </c>
      <c r="C22" s="89"/>
      <c r="D22" s="89"/>
      <c r="E22" s="89"/>
      <c r="F22" s="89"/>
      <c r="G22" s="89"/>
      <c r="H22" s="89"/>
      <c r="I22" s="89"/>
      <c r="J22" s="89"/>
      <c r="K22" s="89"/>
      <c r="L22" s="89"/>
      <c r="M22" s="89"/>
    </row>
    <row r="23" spans="1:13" ht="19.5" customHeight="1">
      <c r="A23" s="8">
        <v>11</v>
      </c>
      <c r="B23" s="19" t="s">
        <v>736</v>
      </c>
      <c r="C23" s="89"/>
      <c r="D23" s="89"/>
      <c r="E23" s="89"/>
      <c r="F23" s="89"/>
      <c r="G23" s="89"/>
      <c r="H23" s="89"/>
      <c r="I23" s="89"/>
      <c r="J23" s="89"/>
      <c r="K23" s="89"/>
      <c r="L23" s="89"/>
      <c r="M23" s="89"/>
    </row>
    <row r="24" spans="1:13" ht="19.5" customHeight="1">
      <c r="A24" s="8">
        <v>12</v>
      </c>
      <c r="B24" s="19" t="s">
        <v>737</v>
      </c>
      <c r="C24" s="89"/>
      <c r="D24" s="89"/>
      <c r="E24" s="89"/>
      <c r="F24" s="89"/>
      <c r="G24" s="89"/>
      <c r="H24" s="89"/>
      <c r="I24" s="89"/>
      <c r="J24" s="89"/>
      <c r="K24" s="89"/>
      <c r="L24" s="89"/>
      <c r="M24" s="89"/>
    </row>
    <row r="25" spans="1:13" ht="19.5" customHeight="1">
      <c r="A25" s="29"/>
      <c r="B25" s="29" t="s">
        <v>17</v>
      </c>
      <c r="C25" s="89"/>
      <c r="D25" s="89"/>
      <c r="E25" s="89"/>
      <c r="F25" s="89"/>
      <c r="G25" s="89"/>
      <c r="H25" s="89"/>
      <c r="I25" s="89"/>
      <c r="J25" s="89"/>
      <c r="K25" s="89"/>
      <c r="L25" s="89"/>
      <c r="M25" s="89"/>
    </row>
    <row r="26" spans="1:16" ht="12.75">
      <c r="A26" s="91"/>
      <c r="B26" s="91"/>
      <c r="C26" s="91"/>
      <c r="D26" s="91"/>
      <c r="E26" s="91"/>
      <c r="F26" s="83"/>
      <c r="G26" s="83"/>
      <c r="H26" s="83"/>
      <c r="I26" s="83"/>
      <c r="J26" s="83"/>
      <c r="K26" s="83"/>
      <c r="L26" s="83"/>
      <c r="M26" s="83"/>
      <c r="N26" s="83"/>
      <c r="O26" s="83"/>
      <c r="P26" s="83"/>
    </row>
    <row r="27" spans="1:16" ht="12.75">
      <c r="A27" s="83"/>
      <c r="B27" s="83"/>
      <c r="C27" s="83"/>
      <c r="D27" s="83"/>
      <c r="E27" s="83"/>
      <c r="F27" s="83"/>
      <c r="G27" s="83"/>
      <c r="H27" s="83"/>
      <c r="I27" s="83"/>
      <c r="J27" s="83"/>
      <c r="K27" s="83"/>
      <c r="L27" s="83"/>
      <c r="M27" s="83"/>
      <c r="N27" s="83"/>
      <c r="O27" s="83"/>
      <c r="P27" s="83"/>
    </row>
    <row r="28" spans="1:13" ht="15.75">
      <c r="A28" s="538"/>
      <c r="B28" s="538"/>
      <c r="C28" s="538"/>
      <c r="D28" s="538"/>
      <c r="E28" s="538"/>
      <c r="F28" s="538"/>
      <c r="G28" s="538"/>
      <c r="H28" s="538"/>
      <c r="I28" s="538"/>
      <c r="J28" s="538"/>
      <c r="K28" s="538"/>
      <c r="L28" s="732" t="s">
        <v>777</v>
      </c>
      <c r="M28" s="732"/>
    </row>
    <row r="29" spans="1:16" ht="15">
      <c r="A29" s="543"/>
      <c r="B29" s="543"/>
      <c r="C29" s="543"/>
      <c r="D29" s="543"/>
      <c r="E29" s="543"/>
      <c r="F29" s="543"/>
      <c r="G29" s="543"/>
      <c r="H29" s="543"/>
      <c r="I29" s="543"/>
      <c r="J29" s="543"/>
      <c r="K29" s="543"/>
      <c r="L29" s="543"/>
      <c r="M29" s="543"/>
      <c r="N29" s="83"/>
      <c r="O29" s="83"/>
      <c r="P29" s="83"/>
    </row>
    <row r="30" spans="1:16" ht="15.75">
      <c r="A30" s="94" t="s">
        <v>12</v>
      </c>
      <c r="B30" s="94"/>
      <c r="C30" s="94"/>
      <c r="D30" s="94"/>
      <c r="E30" s="94"/>
      <c r="F30" s="94"/>
      <c r="G30" s="94"/>
      <c r="H30" s="94"/>
      <c r="I30" s="94"/>
      <c r="J30" s="94"/>
      <c r="K30" s="130"/>
      <c r="L30" s="732"/>
      <c r="M30" s="732"/>
      <c r="N30" s="130"/>
      <c r="O30" s="83"/>
      <c r="P30" s="83"/>
    </row>
    <row r="31" spans="1:16" ht="15.75">
      <c r="A31" s="130"/>
      <c r="B31" s="130"/>
      <c r="C31" s="130"/>
      <c r="D31" s="130"/>
      <c r="E31" s="514" t="s">
        <v>778</v>
      </c>
      <c r="F31" s="130"/>
      <c r="G31" s="130"/>
      <c r="H31" s="130"/>
      <c r="I31" s="130"/>
      <c r="J31" s="130"/>
      <c r="K31" s="130"/>
      <c r="L31" s="540" t="s">
        <v>1019</v>
      </c>
      <c r="M31" s="338"/>
      <c r="N31" s="130"/>
      <c r="O31" s="83"/>
      <c r="P31" s="83"/>
    </row>
    <row r="32" spans="1:16" ht="15" customHeight="1">
      <c r="A32" s="130"/>
      <c r="B32" s="130"/>
      <c r="C32" s="130"/>
      <c r="D32" s="130"/>
      <c r="E32" s="515" t="s">
        <v>779</v>
      </c>
      <c r="F32" s="130"/>
      <c r="G32" s="130"/>
      <c r="H32" s="130"/>
      <c r="I32" s="130"/>
      <c r="J32" s="130"/>
      <c r="K32" s="130"/>
      <c r="L32" s="540" t="s">
        <v>756</v>
      </c>
      <c r="M32" s="338"/>
      <c r="N32" s="130"/>
      <c r="O32" s="83"/>
      <c r="P32" s="83"/>
    </row>
    <row r="33" spans="1:16" ht="15.75">
      <c r="A33" s="543"/>
      <c r="B33" s="543"/>
      <c r="C33" s="543"/>
      <c r="D33" s="543"/>
      <c r="E33" s="516" t="s">
        <v>780</v>
      </c>
      <c r="F33" s="543"/>
      <c r="G33" s="543"/>
      <c r="H33" s="538"/>
      <c r="I33" s="538"/>
      <c r="J33" s="538"/>
      <c r="K33" s="538"/>
      <c r="L33" s="492" t="s">
        <v>81</v>
      </c>
      <c r="M33" s="36" t="s">
        <v>11</v>
      </c>
      <c r="N33" s="34"/>
      <c r="O33" s="34"/>
      <c r="P33" s="34"/>
    </row>
  </sheetData>
  <sheetProtection/>
  <mergeCells count="12">
    <mergeCell ref="L2:M2"/>
    <mergeCell ref="A3:M3"/>
    <mergeCell ref="A4:M4"/>
    <mergeCell ref="A6:M6"/>
    <mergeCell ref="F16:I19"/>
    <mergeCell ref="A10:A11"/>
    <mergeCell ref="B10:B11"/>
    <mergeCell ref="F10:I10"/>
    <mergeCell ref="J10:M10"/>
    <mergeCell ref="L30:M30"/>
    <mergeCell ref="C10:E10"/>
    <mergeCell ref="L28:M2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2" r:id="rId1"/>
</worksheet>
</file>

<file path=xl/worksheets/sheet49.xml><?xml version="1.0" encoding="utf-8"?>
<worksheet xmlns="http://schemas.openxmlformats.org/spreadsheetml/2006/main" xmlns:r="http://schemas.openxmlformats.org/officeDocument/2006/relationships">
  <sheetPr>
    <tabColor theme="3" tint="0.7999799847602844"/>
    <pageSetUpPr fitToPage="1"/>
  </sheetPr>
  <dimension ref="A2:L31"/>
  <sheetViews>
    <sheetView view="pageBreakPreview" zoomScaleSheetLayoutView="100" zoomScalePageLayoutView="0" workbookViewId="0" topLeftCell="A1">
      <selection activeCell="I29" sqref="I29"/>
    </sheetView>
  </sheetViews>
  <sheetFormatPr defaultColWidth="9.140625" defaultRowHeight="12.75"/>
  <cols>
    <col min="1" max="1" width="5.8515625" style="0" customWidth="1"/>
    <col min="2" max="2" width="12.7109375" style="0" customWidth="1"/>
    <col min="6" max="6" width="13.421875" style="0" customWidth="1"/>
    <col min="7" max="7" width="14.8515625" style="0" customWidth="1"/>
    <col min="8" max="8" width="12.421875" style="0" customWidth="1"/>
    <col min="9" max="9" width="15.28125" style="0" customWidth="1"/>
    <col min="10" max="10" width="14.28125" style="0" customWidth="1"/>
    <col min="11" max="11" width="13.8515625" style="0" customWidth="1"/>
    <col min="12" max="12" width="9.140625" style="0" hidden="1" customWidth="1"/>
  </cols>
  <sheetData>
    <row r="1" ht="47.25" customHeight="1"/>
    <row r="2" spans="1:11" ht="18">
      <c r="A2" s="872" t="s">
        <v>0</v>
      </c>
      <c r="B2" s="872"/>
      <c r="C2" s="872"/>
      <c r="D2" s="872"/>
      <c r="E2" s="872"/>
      <c r="F2" s="872"/>
      <c r="G2" s="872"/>
      <c r="H2" s="872"/>
      <c r="I2" s="872"/>
      <c r="J2" s="1116" t="s">
        <v>515</v>
      </c>
      <c r="K2" s="1116"/>
    </row>
    <row r="3" spans="1:11" ht="21">
      <c r="A3" s="873" t="s">
        <v>781</v>
      </c>
      <c r="B3" s="873"/>
      <c r="C3" s="873"/>
      <c r="D3" s="873"/>
      <c r="E3" s="873"/>
      <c r="F3" s="873"/>
      <c r="G3" s="873"/>
      <c r="H3" s="873"/>
      <c r="I3" s="873"/>
      <c r="J3" s="873"/>
      <c r="K3" s="873"/>
    </row>
    <row r="4" spans="1:11" ht="15">
      <c r="A4" s="187"/>
      <c r="B4" s="187"/>
      <c r="C4" s="187"/>
      <c r="D4" s="187"/>
      <c r="E4" s="187"/>
      <c r="F4" s="187"/>
      <c r="G4" s="187"/>
      <c r="H4" s="187"/>
      <c r="I4" s="187"/>
      <c r="J4" s="187"/>
      <c r="K4" s="187"/>
    </row>
    <row r="5" spans="1:11" ht="27" customHeight="1">
      <c r="A5" s="1117" t="s">
        <v>694</v>
      </c>
      <c r="B5" s="1117"/>
      <c r="C5" s="1117"/>
      <c r="D5" s="1117"/>
      <c r="E5" s="1117"/>
      <c r="F5" s="1117"/>
      <c r="G5" s="1117"/>
      <c r="H5" s="1117"/>
      <c r="I5" s="1117"/>
      <c r="J5" s="1117"/>
      <c r="K5" s="1117"/>
    </row>
    <row r="6" spans="1:12" ht="15">
      <c r="A6" s="199" t="s">
        <v>755</v>
      </c>
      <c r="B6" s="199"/>
      <c r="C6" s="200"/>
      <c r="D6" s="188"/>
      <c r="E6" s="188"/>
      <c r="F6" s="188"/>
      <c r="G6" s="188"/>
      <c r="H6" s="188"/>
      <c r="I6" s="187"/>
      <c r="J6" s="1008" t="s">
        <v>796</v>
      </c>
      <c r="K6" s="1008"/>
      <c r="L6" s="1008"/>
    </row>
    <row r="7" spans="1:11" ht="27.75" customHeight="1">
      <c r="A7" s="1018" t="s">
        <v>2</v>
      </c>
      <c r="B7" s="1018" t="s">
        <v>3</v>
      </c>
      <c r="C7" s="1018" t="s">
        <v>288</v>
      </c>
      <c r="D7" s="1018" t="s">
        <v>289</v>
      </c>
      <c r="E7" s="1018"/>
      <c r="F7" s="1018"/>
      <c r="G7" s="1018"/>
      <c r="H7" s="1018"/>
      <c r="I7" s="1019" t="s">
        <v>290</v>
      </c>
      <c r="J7" s="1020"/>
      <c r="K7" s="1021"/>
    </row>
    <row r="8" spans="1:11" ht="90" customHeight="1">
      <c r="A8" s="1018"/>
      <c r="B8" s="1018"/>
      <c r="C8" s="1018"/>
      <c r="D8" s="221" t="s">
        <v>291</v>
      </c>
      <c r="E8" s="221" t="s">
        <v>191</v>
      </c>
      <c r="F8" s="221" t="s">
        <v>438</v>
      </c>
      <c r="G8" s="221" t="s">
        <v>292</v>
      </c>
      <c r="H8" s="221" t="s">
        <v>412</v>
      </c>
      <c r="I8" s="221" t="s">
        <v>293</v>
      </c>
      <c r="J8" s="221" t="s">
        <v>294</v>
      </c>
      <c r="K8" s="221" t="s">
        <v>295</v>
      </c>
    </row>
    <row r="9" spans="1:11" ht="15">
      <c r="A9" s="191" t="s">
        <v>251</v>
      </c>
      <c r="B9" s="191" t="s">
        <v>252</v>
      </c>
      <c r="C9" s="191" t="s">
        <v>253</v>
      </c>
      <c r="D9" s="191" t="s">
        <v>254</v>
      </c>
      <c r="E9" s="191" t="s">
        <v>255</v>
      </c>
      <c r="F9" s="191" t="s">
        <v>256</v>
      </c>
      <c r="G9" s="191" t="s">
        <v>257</v>
      </c>
      <c r="H9" s="191" t="s">
        <v>258</v>
      </c>
      <c r="I9" s="191" t="s">
        <v>277</v>
      </c>
      <c r="J9" s="191" t="s">
        <v>278</v>
      </c>
      <c r="K9" s="191" t="s">
        <v>279</v>
      </c>
    </row>
    <row r="10" spans="1:11" ht="12.75">
      <c r="A10" s="8">
        <v>1</v>
      </c>
      <c r="B10" s="19" t="s">
        <v>726</v>
      </c>
      <c r="C10" s="9"/>
      <c r="D10" s="9"/>
      <c r="E10" s="9"/>
      <c r="F10" s="9"/>
      <c r="G10" s="9"/>
      <c r="H10" s="9"/>
      <c r="I10" s="9"/>
      <c r="J10" s="9"/>
      <c r="K10" s="9"/>
    </row>
    <row r="11" spans="1:11" ht="12.75">
      <c r="A11" s="8">
        <v>2</v>
      </c>
      <c r="B11" s="19" t="s">
        <v>727</v>
      </c>
      <c r="C11" s="9"/>
      <c r="D11" s="9"/>
      <c r="E11" s="9"/>
      <c r="F11" s="9"/>
      <c r="G11" s="9"/>
      <c r="H11" s="9"/>
      <c r="I11" s="9"/>
      <c r="J11" s="9"/>
      <c r="K11" s="9"/>
    </row>
    <row r="12" spans="1:11" ht="12.75">
      <c r="A12" s="8">
        <v>3</v>
      </c>
      <c r="B12" s="19" t="s">
        <v>728</v>
      </c>
      <c r="C12" s="9"/>
      <c r="D12" s="9"/>
      <c r="E12" s="9"/>
      <c r="F12" s="9"/>
      <c r="G12" s="9"/>
      <c r="H12" s="9"/>
      <c r="I12" s="9"/>
      <c r="J12" s="9"/>
      <c r="K12" s="9"/>
    </row>
    <row r="13" spans="1:11" ht="12.75">
      <c r="A13" s="8">
        <v>4</v>
      </c>
      <c r="B13" s="19" t="s">
        <v>729</v>
      </c>
      <c r="C13" s="9"/>
      <c r="D13" s="9"/>
      <c r="E13" s="9"/>
      <c r="F13" s="9"/>
      <c r="G13" s="9"/>
      <c r="H13" s="9"/>
      <c r="I13" s="9"/>
      <c r="J13" s="9"/>
      <c r="K13" s="9"/>
    </row>
    <row r="14" spans="1:11" ht="12.75">
      <c r="A14" s="8">
        <v>5</v>
      </c>
      <c r="B14" s="19" t="s">
        <v>730</v>
      </c>
      <c r="C14" s="9"/>
      <c r="D14" s="9"/>
      <c r="E14" s="9"/>
      <c r="F14" s="922" t="s">
        <v>738</v>
      </c>
      <c r="G14" s="888"/>
      <c r="H14" s="888"/>
      <c r="I14" s="889"/>
      <c r="J14" s="9"/>
      <c r="K14" s="9"/>
    </row>
    <row r="15" spans="1:11" ht="12.75">
      <c r="A15" s="8">
        <v>6</v>
      </c>
      <c r="B15" s="19" t="s">
        <v>731</v>
      </c>
      <c r="C15" s="9"/>
      <c r="D15" s="9"/>
      <c r="E15" s="9"/>
      <c r="F15" s="890"/>
      <c r="G15" s="891"/>
      <c r="H15" s="891"/>
      <c r="I15" s="892"/>
      <c r="J15" s="9"/>
      <c r="K15" s="9"/>
    </row>
    <row r="16" spans="1:11" ht="12.75">
      <c r="A16" s="8">
        <v>7</v>
      </c>
      <c r="B16" s="19" t="s">
        <v>732</v>
      </c>
      <c r="C16" s="9"/>
      <c r="D16" s="9"/>
      <c r="E16" s="9"/>
      <c r="F16" s="893"/>
      <c r="G16" s="894"/>
      <c r="H16" s="894"/>
      <c r="I16" s="895"/>
      <c r="J16" s="9"/>
      <c r="K16" s="9"/>
    </row>
    <row r="17" spans="1:11" ht="12.75">
      <c r="A17" s="8">
        <v>8</v>
      </c>
      <c r="B17" s="19" t="s">
        <v>733</v>
      </c>
      <c r="C17" s="9"/>
      <c r="D17" s="9"/>
      <c r="E17" s="9"/>
      <c r="F17" s="9"/>
      <c r="G17" s="9"/>
      <c r="H17" s="9"/>
      <c r="I17" s="9"/>
      <c r="J17" s="9"/>
      <c r="K17" s="9"/>
    </row>
    <row r="18" spans="1:11" ht="12.75">
      <c r="A18" s="8">
        <v>9</v>
      </c>
      <c r="B18" s="19" t="s">
        <v>734</v>
      </c>
      <c r="C18" s="9"/>
      <c r="D18" s="9"/>
      <c r="E18" s="9"/>
      <c r="F18" s="9"/>
      <c r="G18" s="9"/>
      <c r="H18" s="9"/>
      <c r="I18" s="9"/>
      <c r="J18" s="9"/>
      <c r="K18" s="9"/>
    </row>
    <row r="19" spans="1:11" ht="12.75">
      <c r="A19" s="8">
        <v>10</v>
      </c>
      <c r="B19" s="19" t="s">
        <v>735</v>
      </c>
      <c r="C19" s="9"/>
      <c r="D19" s="9"/>
      <c r="E19" s="9"/>
      <c r="F19" s="9"/>
      <c r="G19" s="9"/>
      <c r="H19" s="9"/>
      <c r="I19" s="9"/>
      <c r="J19" s="9"/>
      <c r="K19" s="9"/>
    </row>
    <row r="20" spans="1:11" ht="12.75">
      <c r="A20" s="8">
        <v>11</v>
      </c>
      <c r="B20" s="19" t="s">
        <v>736</v>
      </c>
      <c r="C20" s="9"/>
      <c r="D20" s="9"/>
      <c r="E20" s="9"/>
      <c r="F20" s="9"/>
      <c r="G20" s="9"/>
      <c r="H20" s="9"/>
      <c r="I20" s="9"/>
      <c r="J20" s="9"/>
      <c r="K20" s="9"/>
    </row>
    <row r="21" spans="1:11" ht="12.75">
      <c r="A21" s="8">
        <v>12</v>
      </c>
      <c r="B21" s="19" t="s">
        <v>737</v>
      </c>
      <c r="C21" s="9"/>
      <c r="D21" s="9"/>
      <c r="E21" s="9"/>
      <c r="F21" s="9"/>
      <c r="G21" s="9"/>
      <c r="H21" s="9"/>
      <c r="I21" s="9"/>
      <c r="J21" s="9"/>
      <c r="K21" s="9"/>
    </row>
    <row r="22" spans="1:11" ht="12.75">
      <c r="A22" s="29"/>
      <c r="B22" s="29" t="s">
        <v>17</v>
      </c>
      <c r="C22" s="9"/>
      <c r="D22" s="9"/>
      <c r="E22" s="9"/>
      <c r="F22" s="9"/>
      <c r="G22" s="9"/>
      <c r="H22" s="9"/>
      <c r="I22" s="9"/>
      <c r="J22" s="9"/>
      <c r="K22" s="9"/>
    </row>
    <row r="24" ht="12.75">
      <c r="A24" s="15" t="s">
        <v>439</v>
      </c>
    </row>
    <row r="25" ht="12.75">
      <c r="A25" s="15"/>
    </row>
    <row r="26" spans="1:10" ht="18.75" customHeight="1">
      <c r="A26" s="14"/>
      <c r="B26" s="538"/>
      <c r="C26" s="538"/>
      <c r="D26" s="538"/>
      <c r="E26" s="538"/>
      <c r="F26" s="538"/>
      <c r="G26" s="538"/>
      <c r="H26" s="538"/>
      <c r="I26" s="732" t="s">
        <v>777</v>
      </c>
      <c r="J26" s="732"/>
    </row>
    <row r="27" spans="1:10" ht="15">
      <c r="A27" s="538"/>
      <c r="B27" s="538"/>
      <c r="C27" s="538"/>
      <c r="D27" s="538"/>
      <c r="E27" s="538"/>
      <c r="F27" s="538"/>
      <c r="G27" s="538"/>
      <c r="H27" s="538"/>
      <c r="I27" s="538"/>
      <c r="J27" s="538"/>
    </row>
    <row r="28" spans="1:11" ht="16.5" thickBot="1">
      <c r="A28" s="198" t="s">
        <v>20</v>
      </c>
      <c r="B28" s="625"/>
      <c r="C28" s="198"/>
      <c r="D28" s="198"/>
      <c r="E28" s="538"/>
      <c r="F28" s="538"/>
      <c r="G28" s="538"/>
      <c r="H28" s="538"/>
      <c r="I28" s="732"/>
      <c r="J28" s="732"/>
      <c r="K28" s="209"/>
    </row>
    <row r="29" spans="1:12" ht="15" customHeight="1">
      <c r="A29" s="538"/>
      <c r="B29" s="198"/>
      <c r="C29" s="198"/>
      <c r="D29" s="198"/>
      <c r="E29" s="514" t="s">
        <v>778</v>
      </c>
      <c r="F29" s="538"/>
      <c r="G29" s="538"/>
      <c r="H29" s="538"/>
      <c r="I29" s="540" t="s">
        <v>1019</v>
      </c>
      <c r="J29" s="338"/>
      <c r="K29" s="209"/>
      <c r="L29" s="209"/>
    </row>
    <row r="30" spans="1:12" ht="15" customHeight="1">
      <c r="A30" s="198"/>
      <c r="B30" s="198"/>
      <c r="C30" s="198"/>
      <c r="D30" s="198"/>
      <c r="E30" s="515" t="s">
        <v>779</v>
      </c>
      <c r="F30" s="538"/>
      <c r="G30" s="538"/>
      <c r="H30" s="538"/>
      <c r="I30" s="540" t="s">
        <v>756</v>
      </c>
      <c r="J30" s="338"/>
      <c r="K30" s="209"/>
      <c r="L30" s="209"/>
    </row>
    <row r="31" spans="1:11" ht="15.75">
      <c r="A31" s="538"/>
      <c r="B31" s="538"/>
      <c r="C31" s="198"/>
      <c r="D31" s="198"/>
      <c r="E31" s="516" t="s">
        <v>780</v>
      </c>
      <c r="F31" s="538"/>
      <c r="G31" s="538"/>
      <c r="H31" s="538"/>
      <c r="I31" s="492" t="s">
        <v>81</v>
      </c>
      <c r="J31" s="36" t="s">
        <v>11</v>
      </c>
      <c r="K31" s="199"/>
    </row>
  </sheetData>
  <sheetProtection/>
  <mergeCells count="13">
    <mergeCell ref="B7:B8"/>
    <mergeCell ref="C7:C8"/>
    <mergeCell ref="D7:H7"/>
    <mergeCell ref="I26:J26"/>
    <mergeCell ref="I7:K7"/>
    <mergeCell ref="F14:I16"/>
    <mergeCell ref="I28:J28"/>
    <mergeCell ref="A2:I2"/>
    <mergeCell ref="J2:K2"/>
    <mergeCell ref="A3:K3"/>
    <mergeCell ref="A5:K5"/>
    <mergeCell ref="J6:L6"/>
    <mergeCell ref="A7:A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3" tint="0.7999799847602844"/>
    <pageSetUpPr fitToPage="1"/>
  </sheetPr>
  <dimension ref="A2:IV37"/>
  <sheetViews>
    <sheetView view="pageBreakPreview" zoomScaleNormal="85" zoomScaleSheetLayoutView="100" zoomScalePageLayoutView="0" workbookViewId="0" topLeftCell="A7">
      <selection activeCell="R34" sqref="R34"/>
    </sheetView>
  </sheetViews>
  <sheetFormatPr defaultColWidth="9.140625" defaultRowHeight="12.75"/>
  <cols>
    <col min="1" max="1" width="4.8515625" style="0" customWidth="1"/>
    <col min="2" max="2" width="19.57421875" style="0" customWidth="1"/>
    <col min="3" max="3" width="8.7109375" style="0" customWidth="1"/>
    <col min="4" max="4" width="8.8515625" style="0" customWidth="1"/>
    <col min="5" max="5" width="8.28125" style="0" customWidth="1"/>
    <col min="6" max="6" width="9.8515625" style="0" customWidth="1"/>
    <col min="7" max="7" width="8.8515625" style="0" customWidth="1"/>
    <col min="8" max="8" width="9.00390625" style="0" customWidth="1"/>
    <col min="9" max="9" width="8.140625" style="0" customWidth="1"/>
    <col min="10" max="10" width="9.140625" style="0" customWidth="1"/>
    <col min="11" max="11" width="9.00390625" style="0" customWidth="1"/>
    <col min="12" max="13" width="7.7109375" style="0" customWidth="1"/>
    <col min="14" max="14" width="9.00390625" style="0" customWidth="1"/>
    <col min="15" max="15" width="9.28125" style="0" customWidth="1"/>
    <col min="16" max="16" width="9.140625" style="0" customWidth="1"/>
    <col min="17" max="17" width="8.00390625" style="0" customWidth="1"/>
    <col min="18" max="18" width="9.7109375" style="0" customWidth="1"/>
    <col min="19" max="19" width="10.57421875" style="0" customWidth="1"/>
    <col min="20" max="20" width="9.8515625" style="0" customWidth="1"/>
    <col min="21" max="21" width="8.7109375" style="0" customWidth="1"/>
    <col min="22" max="22" width="9.7109375" style="0" customWidth="1"/>
    <col min="28" max="28" width="11.00390625" style="0" customWidth="1"/>
    <col min="29" max="30" width="8.8515625" style="0" hidden="1" customWidth="1"/>
  </cols>
  <sheetData>
    <row r="2" spans="7:20" ht="12.75">
      <c r="G2" s="761"/>
      <c r="H2" s="761"/>
      <c r="I2" s="761"/>
      <c r="J2" s="761"/>
      <c r="K2" s="761"/>
      <c r="L2" s="761"/>
      <c r="M2" s="761"/>
      <c r="N2" s="761"/>
      <c r="O2" s="761"/>
      <c r="P2" s="1"/>
      <c r="Q2" s="1"/>
      <c r="R2" s="1"/>
      <c r="T2" s="44" t="s">
        <v>57</v>
      </c>
    </row>
    <row r="3" spans="1:21" ht="15">
      <c r="A3" s="729" t="s">
        <v>55</v>
      </c>
      <c r="B3" s="729"/>
      <c r="C3" s="729"/>
      <c r="D3" s="729"/>
      <c r="E3" s="729"/>
      <c r="F3" s="729"/>
      <c r="G3" s="729"/>
      <c r="H3" s="729"/>
      <c r="I3" s="729"/>
      <c r="J3" s="729"/>
      <c r="K3" s="729"/>
      <c r="L3" s="729"/>
      <c r="M3" s="729"/>
      <c r="N3" s="729"/>
      <c r="O3" s="729"/>
      <c r="P3" s="729"/>
      <c r="Q3" s="729"/>
      <c r="R3" s="729"/>
      <c r="S3" s="729"/>
      <c r="T3" s="729"/>
      <c r="U3" s="729"/>
    </row>
    <row r="4" spans="1:256" ht="15.75">
      <c r="A4" s="763" t="s">
        <v>781</v>
      </c>
      <c r="B4" s="763"/>
      <c r="C4" s="763"/>
      <c r="D4" s="763"/>
      <c r="E4" s="763"/>
      <c r="F4" s="763"/>
      <c r="G4" s="763"/>
      <c r="H4" s="763"/>
      <c r="I4" s="763"/>
      <c r="J4" s="763"/>
      <c r="K4" s="763"/>
      <c r="L4" s="763"/>
      <c r="M4" s="763"/>
      <c r="N4" s="763"/>
      <c r="O4" s="763"/>
      <c r="P4" s="763"/>
      <c r="Q4" s="763"/>
      <c r="R4" s="763"/>
      <c r="S4" s="763"/>
      <c r="T4" s="763"/>
      <c r="U4" s="763"/>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6" spans="1:21" ht="15">
      <c r="A6" s="818" t="s">
        <v>843</v>
      </c>
      <c r="B6" s="818"/>
      <c r="C6" s="818"/>
      <c r="D6" s="818"/>
      <c r="E6" s="818"/>
      <c r="F6" s="818"/>
      <c r="G6" s="818"/>
      <c r="H6" s="818"/>
      <c r="I6" s="818"/>
      <c r="J6" s="818"/>
      <c r="K6" s="818"/>
      <c r="L6" s="818"/>
      <c r="M6" s="818"/>
      <c r="N6" s="818"/>
      <c r="O6" s="818"/>
      <c r="P6" s="818"/>
      <c r="Q6" s="818"/>
      <c r="R6" s="818"/>
      <c r="S6" s="818"/>
      <c r="T6" s="818"/>
      <c r="U6" s="818"/>
    </row>
    <row r="7" spans="1:21" ht="15.75">
      <c r="A7" s="43"/>
      <c r="B7" s="43"/>
      <c r="C7" s="43"/>
      <c r="D7" s="43"/>
      <c r="E7" s="43"/>
      <c r="F7" s="43"/>
      <c r="G7" s="43"/>
      <c r="H7" s="43"/>
      <c r="I7" s="43"/>
      <c r="J7" s="43"/>
      <c r="K7" s="43"/>
      <c r="L7" s="43"/>
      <c r="M7" s="43"/>
      <c r="N7" s="43"/>
      <c r="O7" s="43"/>
      <c r="P7" s="43"/>
      <c r="Q7" s="43"/>
      <c r="R7" s="43"/>
      <c r="S7" s="43"/>
      <c r="T7" s="43"/>
      <c r="U7" s="43"/>
    </row>
    <row r="8" spans="1:21" s="45" customFormat="1" ht="15">
      <c r="A8" s="819" t="s">
        <v>755</v>
      </c>
      <c r="B8" s="819"/>
      <c r="C8" s="819"/>
      <c r="D8" s="454"/>
      <c r="E8" s="454"/>
      <c r="F8" s="454"/>
      <c r="G8" s="446"/>
      <c r="H8" s="446"/>
      <c r="I8" s="446"/>
      <c r="J8" s="446"/>
      <c r="K8" s="446"/>
      <c r="L8" s="446"/>
      <c r="M8" s="446"/>
      <c r="N8" s="446"/>
      <c r="O8" s="446"/>
      <c r="P8" s="446"/>
      <c r="Q8" s="446"/>
      <c r="R8" s="446"/>
      <c r="S8" s="446"/>
      <c r="T8" s="446"/>
      <c r="U8" s="446"/>
    </row>
    <row r="10" spans="21:256" ht="15">
      <c r="U10" s="816" t="s">
        <v>450</v>
      </c>
      <c r="V10" s="816"/>
      <c r="W10" s="16"/>
      <c r="X10" s="16"/>
      <c r="Y10" s="16"/>
      <c r="Z10" s="16"/>
      <c r="AA10" s="16"/>
      <c r="AB10" s="803"/>
      <c r="AC10" s="803"/>
      <c r="AD10" s="803"/>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2.75" customHeight="1">
      <c r="A11" s="804" t="s">
        <v>2</v>
      </c>
      <c r="B11" s="804" t="s">
        <v>108</v>
      </c>
      <c r="C11" s="806" t="s">
        <v>149</v>
      </c>
      <c r="D11" s="807"/>
      <c r="E11" s="807"/>
      <c r="F11" s="808"/>
      <c r="G11" s="813" t="s">
        <v>835</v>
      </c>
      <c r="H11" s="814"/>
      <c r="I11" s="814"/>
      <c r="J11" s="814"/>
      <c r="K11" s="814"/>
      <c r="L11" s="814"/>
      <c r="M11" s="814"/>
      <c r="N11" s="814"/>
      <c r="O11" s="814"/>
      <c r="P11" s="814"/>
      <c r="Q11" s="814"/>
      <c r="R11" s="815"/>
      <c r="S11" s="817" t="s">
        <v>236</v>
      </c>
      <c r="T11" s="817"/>
      <c r="U11" s="817"/>
      <c r="V11" s="817"/>
      <c r="W11" s="117"/>
      <c r="X11" s="117"/>
      <c r="Y11" s="117"/>
      <c r="Z11" s="117"/>
      <c r="AA11" s="117"/>
      <c r="AB11" s="117"/>
      <c r="AC11" s="117"/>
      <c r="AD11" s="117"/>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2.75">
      <c r="A12" s="805"/>
      <c r="B12" s="805"/>
      <c r="C12" s="809"/>
      <c r="D12" s="810"/>
      <c r="E12" s="810"/>
      <c r="F12" s="811"/>
      <c r="G12" s="820" t="s">
        <v>167</v>
      </c>
      <c r="H12" s="821"/>
      <c r="I12" s="821"/>
      <c r="J12" s="822"/>
      <c r="K12" s="820" t="s">
        <v>168</v>
      </c>
      <c r="L12" s="821"/>
      <c r="M12" s="821"/>
      <c r="N12" s="822"/>
      <c r="O12" s="812" t="s">
        <v>17</v>
      </c>
      <c r="P12" s="812"/>
      <c r="Q12" s="812"/>
      <c r="R12" s="812"/>
      <c r="S12" s="817"/>
      <c r="T12" s="817"/>
      <c r="U12" s="817"/>
      <c r="V12" s="817"/>
      <c r="W12" s="117"/>
      <c r="X12" s="117"/>
      <c r="Y12" s="117"/>
      <c r="Z12" s="117"/>
      <c r="AA12" s="117"/>
      <c r="AB12" s="117"/>
      <c r="AC12" s="117"/>
      <c r="AD12" s="117"/>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ht="38.25">
      <c r="A13" s="160"/>
      <c r="B13" s="160"/>
      <c r="C13" s="159" t="s">
        <v>237</v>
      </c>
      <c r="D13" s="159" t="s">
        <v>238</v>
      </c>
      <c r="E13" s="159" t="s">
        <v>239</v>
      </c>
      <c r="F13" s="159" t="s">
        <v>88</v>
      </c>
      <c r="G13" s="159" t="s">
        <v>237</v>
      </c>
      <c r="H13" s="159" t="s">
        <v>238</v>
      </c>
      <c r="I13" s="159" t="s">
        <v>239</v>
      </c>
      <c r="J13" s="159" t="s">
        <v>17</v>
      </c>
      <c r="K13" s="159" t="s">
        <v>237</v>
      </c>
      <c r="L13" s="159" t="s">
        <v>238</v>
      </c>
      <c r="M13" s="159" t="s">
        <v>239</v>
      </c>
      <c r="N13" s="159" t="s">
        <v>88</v>
      </c>
      <c r="O13" s="159" t="s">
        <v>237</v>
      </c>
      <c r="P13" s="159" t="s">
        <v>238</v>
      </c>
      <c r="Q13" s="159" t="s">
        <v>239</v>
      </c>
      <c r="R13" s="159" t="s">
        <v>17</v>
      </c>
      <c r="S13" s="5" t="s">
        <v>446</v>
      </c>
      <c r="T13" s="5" t="s">
        <v>447</v>
      </c>
      <c r="U13" s="5" t="s">
        <v>448</v>
      </c>
      <c r="V13" s="246" t="s">
        <v>449</v>
      </c>
      <c r="W13" s="117"/>
      <c r="X13" s="117"/>
      <c r="Y13" s="117"/>
      <c r="Z13" s="117"/>
      <c r="AA13" s="117"/>
      <c r="AB13" s="117"/>
      <c r="AC13" s="117"/>
      <c r="AD13" s="117"/>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ht="12.75">
      <c r="A14" s="140">
        <v>1</v>
      </c>
      <c r="B14" s="161">
        <v>2</v>
      </c>
      <c r="C14" s="140">
        <v>3</v>
      </c>
      <c r="D14" s="140">
        <v>4</v>
      </c>
      <c r="E14" s="161">
        <v>5</v>
      </c>
      <c r="F14" s="140">
        <v>6</v>
      </c>
      <c r="G14" s="140">
        <v>7</v>
      </c>
      <c r="H14" s="161">
        <v>8</v>
      </c>
      <c r="I14" s="140">
        <v>9</v>
      </c>
      <c r="J14" s="140">
        <v>10</v>
      </c>
      <c r="K14" s="161">
        <v>11</v>
      </c>
      <c r="L14" s="140">
        <v>12</v>
      </c>
      <c r="M14" s="140">
        <v>13</v>
      </c>
      <c r="N14" s="161">
        <v>14</v>
      </c>
      <c r="O14" s="140">
        <v>15</v>
      </c>
      <c r="P14" s="140">
        <v>16</v>
      </c>
      <c r="Q14" s="161">
        <v>17</v>
      </c>
      <c r="R14" s="140">
        <v>18</v>
      </c>
      <c r="S14" s="140">
        <v>19</v>
      </c>
      <c r="T14" s="161">
        <v>20</v>
      </c>
      <c r="U14" s="140">
        <v>21</v>
      </c>
      <c r="V14" s="140">
        <v>22</v>
      </c>
      <c r="W14" s="162"/>
      <c r="X14" s="162"/>
      <c r="Y14" s="162"/>
      <c r="Z14" s="162"/>
      <c r="AA14" s="162"/>
      <c r="AB14" s="162"/>
      <c r="AC14" s="162"/>
      <c r="AD14" s="162"/>
      <c r="AE14" s="162"/>
      <c r="AF14" s="162"/>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25.5">
      <c r="A15" s="18"/>
      <c r="B15" s="163" t="s">
        <v>225</v>
      </c>
      <c r="C15" s="18"/>
      <c r="D15" s="18"/>
      <c r="E15" s="18"/>
      <c r="F15" s="244"/>
      <c r="G15" s="8"/>
      <c r="H15" s="8"/>
      <c r="I15" s="8"/>
      <c r="J15" s="244"/>
      <c r="K15" s="8"/>
      <c r="L15" s="8"/>
      <c r="M15" s="8"/>
      <c r="N15" s="8"/>
      <c r="O15" s="8"/>
      <c r="P15" s="8"/>
      <c r="Q15" s="8"/>
      <c r="R15" s="8"/>
      <c r="S15" s="8"/>
      <c r="T15" s="9"/>
      <c r="U15" s="9"/>
      <c r="V15" s="9"/>
      <c r="W15" s="118"/>
      <c r="X15" s="118"/>
      <c r="Y15" s="118"/>
      <c r="Z15" s="118"/>
      <c r="AA15" s="118"/>
      <c r="AB15" s="118"/>
      <c r="AC15" s="118"/>
      <c r="AD15" s="118"/>
      <c r="AE15" s="118"/>
      <c r="AF15" s="118"/>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s="271" customFormat="1" ht="12.75">
      <c r="A16" s="498">
        <v>1</v>
      </c>
      <c r="B16" s="517" t="s">
        <v>173</v>
      </c>
      <c r="C16" s="518">
        <v>163.16</v>
      </c>
      <c r="D16" s="518">
        <v>103.66</v>
      </c>
      <c r="E16" s="518">
        <v>110.81</v>
      </c>
      <c r="F16" s="518">
        <f>C16+D16+E16</f>
        <v>377.63</v>
      </c>
      <c r="G16" s="518">
        <v>90.41</v>
      </c>
      <c r="H16" s="518">
        <v>61.59</v>
      </c>
      <c r="I16" s="518">
        <v>72.36</v>
      </c>
      <c r="J16" s="518">
        <f>G16+H16+I16</f>
        <v>224.36</v>
      </c>
      <c r="K16" s="518">
        <v>0</v>
      </c>
      <c r="L16" s="518">
        <v>0</v>
      </c>
      <c r="M16" s="518">
        <v>0</v>
      </c>
      <c r="N16" s="518">
        <f>M16+L16+K16</f>
        <v>0</v>
      </c>
      <c r="O16" s="518">
        <f>G16+K16</f>
        <v>90.41</v>
      </c>
      <c r="P16" s="518">
        <f>H16+L16</f>
        <v>61.59</v>
      </c>
      <c r="Q16" s="518">
        <f>I16+M16</f>
        <v>72.36</v>
      </c>
      <c r="R16" s="518">
        <f>Q16+P16+O16</f>
        <v>224.35999999999999</v>
      </c>
      <c r="S16" s="518">
        <f aca="true" t="shared" si="0" ref="S16:U20">C16-O16</f>
        <v>72.75</v>
      </c>
      <c r="T16" s="518">
        <f t="shared" si="0"/>
        <v>42.06999999999999</v>
      </c>
      <c r="U16" s="518">
        <f t="shared" si="0"/>
        <v>38.45</v>
      </c>
      <c r="V16" s="518">
        <f>S16+T16+U16</f>
        <v>153.26999999999998</v>
      </c>
      <c r="W16" s="519"/>
      <c r="X16" s="519"/>
      <c r="Y16" s="519"/>
      <c r="Z16" s="519"/>
      <c r="AA16" s="519"/>
      <c r="AB16" s="519"/>
      <c r="AC16" s="519"/>
      <c r="AD16" s="519"/>
      <c r="AE16" s="519"/>
      <c r="AF16" s="519"/>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c r="BV16" s="257"/>
      <c r="BW16" s="257"/>
      <c r="BX16" s="257"/>
      <c r="BY16" s="257"/>
      <c r="BZ16" s="257"/>
      <c r="CA16" s="257"/>
      <c r="CB16" s="257"/>
      <c r="CC16" s="257"/>
      <c r="CD16" s="257"/>
      <c r="CE16" s="257"/>
      <c r="CF16" s="257"/>
      <c r="CG16" s="257"/>
      <c r="CH16" s="257"/>
      <c r="CI16" s="257"/>
      <c r="CJ16" s="257"/>
      <c r="CK16" s="257"/>
      <c r="CL16" s="257"/>
      <c r="CM16" s="257"/>
      <c r="CN16" s="257"/>
      <c r="CO16" s="257"/>
      <c r="CP16" s="257"/>
      <c r="CQ16" s="257"/>
      <c r="CR16" s="257"/>
      <c r="CS16" s="257"/>
      <c r="CT16" s="257"/>
      <c r="CU16" s="257"/>
      <c r="CV16" s="257"/>
      <c r="CW16" s="257"/>
      <c r="CX16" s="257"/>
      <c r="CY16" s="257"/>
      <c r="CZ16" s="257"/>
      <c r="DA16" s="257"/>
      <c r="DB16" s="257"/>
      <c r="DC16" s="257"/>
      <c r="DD16" s="257"/>
      <c r="DE16" s="257"/>
      <c r="DF16" s="257"/>
      <c r="DG16" s="257"/>
      <c r="DH16" s="257"/>
      <c r="DI16" s="257"/>
      <c r="DJ16" s="257"/>
      <c r="DK16" s="257"/>
      <c r="DL16" s="257"/>
      <c r="DM16" s="257"/>
      <c r="DN16" s="257"/>
      <c r="DO16" s="257"/>
      <c r="DP16" s="257"/>
      <c r="DQ16" s="257"/>
      <c r="DR16" s="257"/>
      <c r="DS16" s="257"/>
      <c r="DT16" s="257"/>
      <c r="DU16" s="257"/>
      <c r="DV16" s="257"/>
      <c r="DW16" s="257"/>
      <c r="DX16" s="257"/>
      <c r="DY16" s="257"/>
      <c r="DZ16" s="257"/>
      <c r="EA16" s="257"/>
      <c r="EB16" s="257"/>
      <c r="EC16" s="257"/>
      <c r="ED16" s="257"/>
      <c r="EE16" s="257"/>
      <c r="EF16" s="257"/>
      <c r="EG16" s="257"/>
      <c r="EH16" s="257"/>
      <c r="EI16" s="257"/>
      <c r="EJ16" s="257"/>
      <c r="EK16" s="257"/>
      <c r="EL16" s="257"/>
      <c r="EM16" s="257"/>
      <c r="EN16" s="257"/>
      <c r="EO16" s="257"/>
      <c r="EP16" s="257"/>
      <c r="EQ16" s="257"/>
      <c r="ER16" s="257"/>
      <c r="ES16" s="257"/>
      <c r="ET16" s="257"/>
      <c r="EU16" s="257"/>
      <c r="EV16" s="257"/>
      <c r="EW16" s="257"/>
      <c r="EX16" s="257"/>
      <c r="EY16" s="257"/>
      <c r="EZ16" s="257"/>
      <c r="FA16" s="257"/>
      <c r="FB16" s="257"/>
      <c r="FC16" s="257"/>
      <c r="FD16" s="257"/>
      <c r="FE16" s="257"/>
      <c r="FF16" s="257"/>
      <c r="FG16" s="257"/>
      <c r="FH16" s="257"/>
      <c r="FI16" s="257"/>
      <c r="FJ16" s="257"/>
      <c r="FK16" s="257"/>
      <c r="FL16" s="257"/>
      <c r="FM16" s="257"/>
      <c r="FN16" s="257"/>
      <c r="FO16" s="257"/>
      <c r="FP16" s="257"/>
      <c r="FQ16" s="257"/>
      <c r="FR16" s="257"/>
      <c r="FS16" s="257"/>
      <c r="FT16" s="257"/>
      <c r="FU16" s="257"/>
      <c r="FV16" s="257"/>
      <c r="FW16" s="257"/>
      <c r="FX16" s="257"/>
      <c r="FY16" s="257"/>
      <c r="FZ16" s="257"/>
      <c r="GA16" s="257"/>
      <c r="GB16" s="257"/>
      <c r="GC16" s="257"/>
      <c r="GD16" s="257"/>
      <c r="GE16" s="257"/>
      <c r="GF16" s="257"/>
      <c r="GG16" s="257"/>
      <c r="GH16" s="257"/>
      <c r="GI16" s="257"/>
      <c r="GJ16" s="257"/>
      <c r="GK16" s="257"/>
      <c r="GL16" s="257"/>
      <c r="GM16" s="257"/>
      <c r="GN16" s="257"/>
      <c r="GO16" s="257"/>
      <c r="GP16" s="257"/>
      <c r="GQ16" s="257"/>
      <c r="GR16" s="257"/>
      <c r="GS16" s="257"/>
      <c r="GT16" s="257"/>
      <c r="GU16" s="257"/>
      <c r="GV16" s="257"/>
      <c r="GW16" s="257"/>
      <c r="GX16" s="257"/>
      <c r="GY16" s="257"/>
      <c r="GZ16" s="257"/>
      <c r="HA16" s="257"/>
      <c r="HB16" s="257"/>
      <c r="HC16" s="257"/>
      <c r="HD16" s="257"/>
      <c r="HE16" s="257"/>
      <c r="HF16" s="257"/>
      <c r="HG16" s="257"/>
      <c r="HH16" s="257"/>
      <c r="HI16" s="257"/>
      <c r="HJ16" s="257"/>
      <c r="HK16" s="257"/>
      <c r="HL16" s="257"/>
      <c r="HM16" s="257"/>
      <c r="HN16" s="257"/>
      <c r="HO16" s="257"/>
      <c r="HP16" s="257"/>
      <c r="HQ16" s="257"/>
      <c r="HR16" s="257"/>
      <c r="HS16" s="257"/>
      <c r="HT16" s="257"/>
      <c r="HU16" s="257"/>
      <c r="HV16" s="257"/>
      <c r="HW16" s="257"/>
      <c r="HX16" s="257"/>
      <c r="HY16" s="257"/>
      <c r="HZ16" s="257"/>
      <c r="IA16" s="257"/>
      <c r="IB16" s="257"/>
      <c r="IC16" s="257"/>
      <c r="ID16" s="257"/>
      <c r="IE16" s="257"/>
      <c r="IF16" s="257"/>
      <c r="IG16" s="257"/>
      <c r="IH16" s="257"/>
      <c r="II16" s="257"/>
      <c r="IJ16" s="257"/>
      <c r="IK16" s="257"/>
      <c r="IL16" s="257"/>
      <c r="IM16" s="257"/>
      <c r="IN16" s="257"/>
      <c r="IO16" s="257"/>
      <c r="IP16" s="257"/>
      <c r="IQ16" s="257"/>
      <c r="IR16" s="257"/>
      <c r="IS16" s="257"/>
      <c r="IT16" s="257"/>
      <c r="IU16" s="257"/>
      <c r="IV16" s="257"/>
    </row>
    <row r="17" spans="1:28" s="271" customFormat="1" ht="12.75">
      <c r="A17" s="498">
        <v>2</v>
      </c>
      <c r="B17" s="520" t="s">
        <v>124</v>
      </c>
      <c r="C17" s="518">
        <f>4398.5+540+198-C16</f>
        <v>4973.34</v>
      </c>
      <c r="D17" s="518">
        <f>1616+188-D16</f>
        <v>1700.34</v>
      </c>
      <c r="E17" s="518">
        <f>606+66-E16</f>
        <v>561.19</v>
      </c>
      <c r="F17" s="518">
        <f>C17+D17+E17</f>
        <v>7234.870000000001</v>
      </c>
      <c r="G17" s="518">
        <v>1851.11</v>
      </c>
      <c r="H17" s="518">
        <v>733.38</v>
      </c>
      <c r="I17" s="518">
        <v>87.21</v>
      </c>
      <c r="J17" s="518">
        <f>G17+H17+I17</f>
        <v>2671.7</v>
      </c>
      <c r="K17" s="518">
        <v>400</v>
      </c>
      <c r="L17" s="518">
        <v>100</v>
      </c>
      <c r="M17" s="518">
        <v>30</v>
      </c>
      <c r="N17" s="518">
        <f>M17+L17+K17</f>
        <v>530</v>
      </c>
      <c r="O17" s="518">
        <f aca="true" t="shared" si="1" ref="O17:Q20">G17+K17</f>
        <v>2251.1099999999997</v>
      </c>
      <c r="P17" s="518">
        <f t="shared" si="1"/>
        <v>833.38</v>
      </c>
      <c r="Q17" s="518">
        <f t="shared" si="1"/>
        <v>117.21</v>
      </c>
      <c r="R17" s="518">
        <f>Q17+P17+O17</f>
        <v>3201.7</v>
      </c>
      <c r="S17" s="518">
        <f t="shared" si="0"/>
        <v>2722.2300000000005</v>
      </c>
      <c r="T17" s="518">
        <f t="shared" si="0"/>
        <v>866.9599999999999</v>
      </c>
      <c r="U17" s="518">
        <f t="shared" si="0"/>
        <v>443.9800000000001</v>
      </c>
      <c r="V17" s="518">
        <f>S17+T17+U17</f>
        <v>4033.1700000000005</v>
      </c>
      <c r="Y17" s="802"/>
      <c r="Z17" s="802"/>
      <c r="AA17" s="802"/>
      <c r="AB17" s="802"/>
    </row>
    <row r="18" spans="1:22" s="271" customFormat="1" ht="25.5">
      <c r="A18" s="498">
        <v>3</v>
      </c>
      <c r="B18" s="517" t="s">
        <v>125</v>
      </c>
      <c r="C18" s="518">
        <v>200</v>
      </c>
      <c r="D18" s="518">
        <v>80</v>
      </c>
      <c r="E18" s="518">
        <v>45</v>
      </c>
      <c r="F18" s="518">
        <f>C18+D18+E18</f>
        <v>325</v>
      </c>
      <c r="G18" s="518">
        <v>81.17</v>
      </c>
      <c r="H18" s="518">
        <v>33.25</v>
      </c>
      <c r="I18" s="518">
        <v>6.66</v>
      </c>
      <c r="J18" s="518">
        <f>G18+H18+I18</f>
        <v>121.08</v>
      </c>
      <c r="K18" s="518">
        <v>0</v>
      </c>
      <c r="L18" s="518">
        <v>0</v>
      </c>
      <c r="M18" s="518">
        <v>0</v>
      </c>
      <c r="N18" s="518">
        <f>M18+L18+K18</f>
        <v>0</v>
      </c>
      <c r="O18" s="518">
        <f t="shared" si="1"/>
        <v>81.17</v>
      </c>
      <c r="P18" s="518">
        <f t="shared" si="1"/>
        <v>33.25</v>
      </c>
      <c r="Q18" s="518">
        <f t="shared" si="1"/>
        <v>6.66</v>
      </c>
      <c r="R18" s="518">
        <f>Q18+P18+O18</f>
        <v>121.08</v>
      </c>
      <c r="S18" s="518">
        <f t="shared" si="0"/>
        <v>118.83</v>
      </c>
      <c r="T18" s="518">
        <f t="shared" si="0"/>
        <v>46.75</v>
      </c>
      <c r="U18" s="518">
        <f t="shared" si="0"/>
        <v>38.34</v>
      </c>
      <c r="V18" s="518">
        <f>S18+T18+U18</f>
        <v>203.92</v>
      </c>
    </row>
    <row r="19" spans="1:22" s="271" customFormat="1" ht="12.75">
      <c r="A19" s="498">
        <v>4</v>
      </c>
      <c r="B19" s="520" t="s">
        <v>126</v>
      </c>
      <c r="C19" s="518">
        <f>1.5+75+40</f>
        <v>116.5</v>
      </c>
      <c r="D19" s="518">
        <f>41+15</f>
        <v>56</v>
      </c>
      <c r="E19" s="518">
        <f>15+35</f>
        <v>50</v>
      </c>
      <c r="F19" s="518">
        <f>C19+D19+E19</f>
        <v>222.5</v>
      </c>
      <c r="G19" s="518">
        <f>50.56+1+36</f>
        <v>87.56</v>
      </c>
      <c r="H19" s="518">
        <f>20.84+15</f>
        <v>35.84</v>
      </c>
      <c r="I19" s="518">
        <f>3.2+4</f>
        <v>7.2</v>
      </c>
      <c r="J19" s="518">
        <f>G19+H19+I19</f>
        <v>130.6</v>
      </c>
      <c r="K19" s="518">
        <v>0</v>
      </c>
      <c r="L19" s="518">
        <v>0</v>
      </c>
      <c r="M19" s="518">
        <v>0</v>
      </c>
      <c r="N19" s="518">
        <f>M19+L19+K19</f>
        <v>0</v>
      </c>
      <c r="O19" s="518">
        <f t="shared" si="1"/>
        <v>87.56</v>
      </c>
      <c r="P19" s="518">
        <f t="shared" si="1"/>
        <v>35.84</v>
      </c>
      <c r="Q19" s="518">
        <f t="shared" si="1"/>
        <v>7.2</v>
      </c>
      <c r="R19" s="518">
        <f>Q19+P19+O19</f>
        <v>130.60000000000002</v>
      </c>
      <c r="S19" s="518">
        <f t="shared" si="0"/>
        <v>28.939999999999998</v>
      </c>
      <c r="T19" s="518">
        <f t="shared" si="0"/>
        <v>20.159999999999997</v>
      </c>
      <c r="U19" s="518">
        <f t="shared" si="0"/>
        <v>42.8</v>
      </c>
      <c r="V19" s="518">
        <f>S19+T19+U19</f>
        <v>91.89999999999999</v>
      </c>
    </row>
    <row r="20" spans="1:22" s="271" customFormat="1" ht="25.5">
      <c r="A20" s="498">
        <v>5</v>
      </c>
      <c r="B20" s="517" t="s">
        <v>127</v>
      </c>
      <c r="C20" s="518">
        <f>1560+160+1083+500+22</f>
        <v>3325</v>
      </c>
      <c r="D20" s="518">
        <f>650+80+414</f>
        <v>1144</v>
      </c>
      <c r="E20" s="518">
        <f>150+30+148</f>
        <v>328</v>
      </c>
      <c r="F20" s="518">
        <f>C20+D20+E20</f>
        <v>4797</v>
      </c>
      <c r="G20" s="518">
        <v>709.92</v>
      </c>
      <c r="H20" s="518">
        <v>290.68</v>
      </c>
      <c r="I20" s="518">
        <v>58.35</v>
      </c>
      <c r="J20" s="518">
        <f>G20+H20+I20</f>
        <v>1058.9499999999998</v>
      </c>
      <c r="K20" s="518">
        <f>110+1454.67</f>
        <v>1564.67</v>
      </c>
      <c r="L20" s="518">
        <f>40+414</f>
        <v>454</v>
      </c>
      <c r="M20" s="518">
        <f>20+75.69</f>
        <v>95.69</v>
      </c>
      <c r="N20" s="518">
        <f>M20+L20+K20</f>
        <v>2114.36</v>
      </c>
      <c r="O20" s="518">
        <f t="shared" si="1"/>
        <v>2274.59</v>
      </c>
      <c r="P20" s="518">
        <f t="shared" si="1"/>
        <v>744.6800000000001</v>
      </c>
      <c r="Q20" s="518">
        <f t="shared" si="1"/>
        <v>154.04</v>
      </c>
      <c r="R20" s="518">
        <f>Q20+P20+O20</f>
        <v>3173.3100000000004</v>
      </c>
      <c r="S20" s="518">
        <f t="shared" si="0"/>
        <v>1050.4099999999999</v>
      </c>
      <c r="T20" s="518">
        <f t="shared" si="0"/>
        <v>399.31999999999994</v>
      </c>
      <c r="U20" s="518">
        <f t="shared" si="0"/>
        <v>173.96</v>
      </c>
      <c r="V20" s="518">
        <f>S20+T20+U20</f>
        <v>1623.6899999999998</v>
      </c>
    </row>
    <row r="21" spans="1:22" s="257" customFormat="1" ht="12.75">
      <c r="A21" s="498"/>
      <c r="B21" s="517" t="s">
        <v>88</v>
      </c>
      <c r="C21" s="398">
        <f>SUM(C16:C20)</f>
        <v>8778</v>
      </c>
      <c r="D21" s="398">
        <f aca="true" t="shared" si="2" ref="D21:V21">SUM(D16:D20)</f>
        <v>3084</v>
      </c>
      <c r="E21" s="398">
        <f t="shared" si="2"/>
        <v>1095</v>
      </c>
      <c r="F21" s="398">
        <f>SUM(F16:F20)</f>
        <v>12957</v>
      </c>
      <c r="G21" s="398">
        <f t="shared" si="2"/>
        <v>2820.17</v>
      </c>
      <c r="H21" s="398">
        <f t="shared" si="2"/>
        <v>1154.74</v>
      </c>
      <c r="I21" s="398">
        <f t="shared" si="2"/>
        <v>231.77999999999997</v>
      </c>
      <c r="J21" s="398">
        <f t="shared" si="2"/>
        <v>4206.69</v>
      </c>
      <c r="K21" s="398">
        <f t="shared" si="2"/>
        <v>1964.67</v>
      </c>
      <c r="L21" s="398">
        <f t="shared" si="2"/>
        <v>554</v>
      </c>
      <c r="M21" s="398">
        <f t="shared" si="2"/>
        <v>125.69</v>
      </c>
      <c r="N21" s="398">
        <f t="shared" si="2"/>
        <v>2644.36</v>
      </c>
      <c r="O21" s="398">
        <f t="shared" si="2"/>
        <v>4784.84</v>
      </c>
      <c r="P21" s="398">
        <f t="shared" si="2"/>
        <v>1708.7400000000002</v>
      </c>
      <c r="Q21" s="398">
        <f t="shared" si="2"/>
        <v>357.46999999999997</v>
      </c>
      <c r="R21" s="398">
        <f t="shared" si="2"/>
        <v>6851.05</v>
      </c>
      <c r="S21" s="398">
        <f>SUM(S16:S20)</f>
        <v>3993.1600000000003</v>
      </c>
      <c r="T21" s="398">
        <f>SUM(T16:T20)</f>
        <v>1375.2599999999998</v>
      </c>
      <c r="U21" s="398">
        <f t="shared" si="2"/>
        <v>737.5300000000001</v>
      </c>
      <c r="V21" s="398">
        <f t="shared" si="2"/>
        <v>6105.95</v>
      </c>
    </row>
    <row r="22" spans="1:22" s="271" customFormat="1" ht="25.5">
      <c r="A22" s="498"/>
      <c r="B22" s="521" t="s">
        <v>226</v>
      </c>
      <c r="C22" s="518"/>
      <c r="D22" s="518"/>
      <c r="E22" s="518"/>
      <c r="F22" s="518"/>
      <c r="G22" s="518"/>
      <c r="H22" s="518"/>
      <c r="I22" s="518"/>
      <c r="J22" s="518"/>
      <c r="K22" s="518"/>
      <c r="L22" s="518"/>
      <c r="M22" s="518"/>
      <c r="N22" s="518"/>
      <c r="O22" s="518"/>
      <c r="P22" s="518"/>
      <c r="Q22" s="518"/>
      <c r="R22" s="518"/>
      <c r="S22" s="518"/>
      <c r="T22" s="518"/>
      <c r="U22" s="518"/>
      <c r="V22" s="518"/>
    </row>
    <row r="23" spans="1:22" s="271" customFormat="1" ht="12.75">
      <c r="A23" s="498">
        <v>6</v>
      </c>
      <c r="B23" s="517" t="s">
        <v>175</v>
      </c>
      <c r="C23" s="518">
        <v>0</v>
      </c>
      <c r="D23" s="518">
        <v>0</v>
      </c>
      <c r="E23" s="518">
        <v>0</v>
      </c>
      <c r="F23" s="518">
        <f>C23+D23+E23</f>
        <v>0</v>
      </c>
      <c r="G23" s="518">
        <v>0</v>
      </c>
      <c r="H23" s="518">
        <v>0</v>
      </c>
      <c r="I23" s="518">
        <v>0</v>
      </c>
      <c r="J23" s="518">
        <v>0</v>
      </c>
      <c r="K23" s="518">
        <v>0</v>
      </c>
      <c r="L23" s="518">
        <v>0</v>
      </c>
      <c r="M23" s="518">
        <v>0</v>
      </c>
      <c r="N23" s="518">
        <v>0</v>
      </c>
      <c r="O23" s="518">
        <f aca="true" t="shared" si="3" ref="O23:Q24">G23+K23</f>
        <v>0</v>
      </c>
      <c r="P23" s="518">
        <f t="shared" si="3"/>
        <v>0</v>
      </c>
      <c r="Q23" s="518">
        <f t="shared" si="3"/>
        <v>0</v>
      </c>
      <c r="R23" s="518">
        <f>Q23+P23+O23</f>
        <v>0</v>
      </c>
      <c r="S23" s="518">
        <f aca="true" t="shared" si="4" ref="S23:U24">C23-O23</f>
        <v>0</v>
      </c>
      <c r="T23" s="518">
        <f t="shared" si="4"/>
        <v>0</v>
      </c>
      <c r="U23" s="518">
        <f t="shared" si="4"/>
        <v>0</v>
      </c>
      <c r="V23" s="518">
        <f>S23+T23+U23</f>
        <v>0</v>
      </c>
    </row>
    <row r="24" spans="1:22" s="271" customFormat="1" ht="12.75">
      <c r="A24" s="498">
        <v>7</v>
      </c>
      <c r="B24" s="520" t="s">
        <v>129</v>
      </c>
      <c r="C24" s="518">
        <v>20</v>
      </c>
      <c r="D24" s="518">
        <v>8</v>
      </c>
      <c r="E24" s="518">
        <v>10</v>
      </c>
      <c r="F24" s="518">
        <f>C24+D24+E24</f>
        <v>38</v>
      </c>
      <c r="G24" s="518">
        <v>0</v>
      </c>
      <c r="H24" s="518">
        <v>0</v>
      </c>
      <c r="I24" s="518">
        <v>0</v>
      </c>
      <c r="J24" s="518">
        <f>G24+H24+I24</f>
        <v>0</v>
      </c>
      <c r="K24" s="518">
        <v>0</v>
      </c>
      <c r="L24" s="518">
        <v>0</v>
      </c>
      <c r="M24" s="518">
        <v>0</v>
      </c>
      <c r="N24" s="518">
        <v>0</v>
      </c>
      <c r="O24" s="518">
        <f t="shared" si="3"/>
        <v>0</v>
      </c>
      <c r="P24" s="518">
        <f t="shared" si="3"/>
        <v>0</v>
      </c>
      <c r="Q24" s="518">
        <f t="shared" si="3"/>
        <v>0</v>
      </c>
      <c r="R24" s="518">
        <f>Q24+P24+O24</f>
        <v>0</v>
      </c>
      <c r="S24" s="518">
        <f>C24-O24</f>
        <v>20</v>
      </c>
      <c r="T24" s="518">
        <f t="shared" si="4"/>
        <v>8</v>
      </c>
      <c r="U24" s="518">
        <f t="shared" si="4"/>
        <v>10</v>
      </c>
      <c r="V24" s="518">
        <f>S24+T24+U24</f>
        <v>38</v>
      </c>
    </row>
    <row r="25" spans="1:22" s="271" customFormat="1" ht="12.75">
      <c r="A25" s="498">
        <v>8</v>
      </c>
      <c r="B25" s="520" t="s">
        <v>836</v>
      </c>
      <c r="C25" s="518"/>
      <c r="D25" s="518"/>
      <c r="E25" s="518"/>
      <c r="F25" s="518"/>
      <c r="G25" s="518"/>
      <c r="H25" s="518"/>
      <c r="I25" s="518"/>
      <c r="J25" s="518"/>
      <c r="K25" s="518"/>
      <c r="L25" s="518"/>
      <c r="M25" s="518"/>
      <c r="N25" s="518"/>
      <c r="O25" s="518"/>
      <c r="P25" s="518"/>
      <c r="Q25" s="518"/>
      <c r="R25" s="518"/>
      <c r="S25" s="518"/>
      <c r="T25" s="518"/>
      <c r="U25" s="518"/>
      <c r="V25" s="518"/>
    </row>
    <row r="26" spans="1:22" s="271" customFormat="1" ht="12.75">
      <c r="A26" s="192"/>
      <c r="B26" s="520" t="s">
        <v>88</v>
      </c>
      <c r="C26" s="398">
        <f>SUM(C23:C24)</f>
        <v>20</v>
      </c>
      <c r="D26" s="398">
        <f aca="true" t="shared" si="5" ref="D26:V26">SUM(D23:D24)</f>
        <v>8</v>
      </c>
      <c r="E26" s="398">
        <f t="shared" si="5"/>
        <v>10</v>
      </c>
      <c r="F26" s="398">
        <f t="shared" si="5"/>
        <v>38</v>
      </c>
      <c r="G26" s="398">
        <f t="shared" si="5"/>
        <v>0</v>
      </c>
      <c r="H26" s="398">
        <f t="shared" si="5"/>
        <v>0</v>
      </c>
      <c r="I26" s="398">
        <f t="shared" si="5"/>
        <v>0</v>
      </c>
      <c r="J26" s="398">
        <f t="shared" si="5"/>
        <v>0</v>
      </c>
      <c r="K26" s="398">
        <f t="shared" si="5"/>
        <v>0</v>
      </c>
      <c r="L26" s="398">
        <f t="shared" si="5"/>
        <v>0</v>
      </c>
      <c r="M26" s="398">
        <f t="shared" si="5"/>
        <v>0</v>
      </c>
      <c r="N26" s="398">
        <f t="shared" si="5"/>
        <v>0</v>
      </c>
      <c r="O26" s="398">
        <f t="shared" si="5"/>
        <v>0</v>
      </c>
      <c r="P26" s="398">
        <f t="shared" si="5"/>
        <v>0</v>
      </c>
      <c r="Q26" s="398">
        <f t="shared" si="5"/>
        <v>0</v>
      </c>
      <c r="R26" s="398">
        <f t="shared" si="5"/>
        <v>0</v>
      </c>
      <c r="S26" s="398">
        <f t="shared" si="5"/>
        <v>20</v>
      </c>
      <c r="T26" s="398">
        <f t="shared" si="5"/>
        <v>8</v>
      </c>
      <c r="U26" s="398">
        <f t="shared" si="5"/>
        <v>10</v>
      </c>
      <c r="V26" s="398">
        <f t="shared" si="5"/>
        <v>38</v>
      </c>
    </row>
    <row r="27" spans="1:22" s="271" customFormat="1" ht="12.75">
      <c r="A27" s="192"/>
      <c r="B27" s="520" t="s">
        <v>34</v>
      </c>
      <c r="C27" s="398">
        <f>C21+C26</f>
        <v>8798</v>
      </c>
      <c r="D27" s="398">
        <f aca="true" t="shared" si="6" ref="D27:V27">D21+D26</f>
        <v>3092</v>
      </c>
      <c r="E27" s="398">
        <f t="shared" si="6"/>
        <v>1105</v>
      </c>
      <c r="F27" s="398">
        <f t="shared" si="6"/>
        <v>12995</v>
      </c>
      <c r="G27" s="398">
        <f t="shared" si="6"/>
        <v>2820.17</v>
      </c>
      <c r="H27" s="398">
        <f t="shared" si="6"/>
        <v>1154.74</v>
      </c>
      <c r="I27" s="398">
        <f t="shared" si="6"/>
        <v>231.77999999999997</v>
      </c>
      <c r="J27" s="398">
        <f t="shared" si="6"/>
        <v>4206.69</v>
      </c>
      <c r="K27" s="398">
        <f t="shared" si="6"/>
        <v>1964.67</v>
      </c>
      <c r="L27" s="398">
        <f t="shared" si="6"/>
        <v>554</v>
      </c>
      <c r="M27" s="398">
        <f t="shared" si="6"/>
        <v>125.69</v>
      </c>
      <c r="N27" s="398">
        <f t="shared" si="6"/>
        <v>2644.36</v>
      </c>
      <c r="O27" s="398">
        <f t="shared" si="6"/>
        <v>4784.84</v>
      </c>
      <c r="P27" s="398">
        <f t="shared" si="6"/>
        <v>1708.7400000000002</v>
      </c>
      <c r="Q27" s="398">
        <f t="shared" si="6"/>
        <v>357.46999999999997</v>
      </c>
      <c r="R27" s="398">
        <f t="shared" si="6"/>
        <v>6851.05</v>
      </c>
      <c r="S27" s="398">
        <f t="shared" si="6"/>
        <v>4013.1600000000003</v>
      </c>
      <c r="T27" s="398">
        <f t="shared" si="6"/>
        <v>1383.2599999999998</v>
      </c>
      <c r="U27" s="398">
        <f t="shared" si="6"/>
        <v>747.5300000000001</v>
      </c>
      <c r="V27" s="398">
        <f t="shared" si="6"/>
        <v>6143.95</v>
      </c>
    </row>
    <row r="28" spans="18:22" ht="12.75">
      <c r="R28" s="329"/>
      <c r="V28" s="329"/>
    </row>
    <row r="29" spans="2:8" ht="12.75">
      <c r="B29" s="765" t="s">
        <v>837</v>
      </c>
      <c r="C29" s="765"/>
      <c r="D29" s="765"/>
      <c r="E29" s="765"/>
      <c r="F29" s="765"/>
      <c r="G29" s="765"/>
      <c r="H29" s="765"/>
    </row>
    <row r="30" spans="2:7" ht="12.75" customHeight="1">
      <c r="B30" s="803" t="s">
        <v>879</v>
      </c>
      <c r="C30" s="803"/>
      <c r="D30" s="803"/>
      <c r="E30" s="803"/>
      <c r="F30" s="803"/>
      <c r="G30" s="803"/>
    </row>
    <row r="32" spans="1:32" ht="17.25" customHeight="1">
      <c r="A32" s="15" t="s">
        <v>12</v>
      </c>
      <c r="B32" s="15"/>
      <c r="C32" s="14"/>
      <c r="D32" s="538"/>
      <c r="E32" s="538"/>
      <c r="F32" s="538"/>
      <c r="G32" s="538"/>
      <c r="H32" s="538"/>
      <c r="I32" s="14"/>
      <c r="J32" s="14"/>
      <c r="K32" s="14"/>
      <c r="L32" s="14"/>
      <c r="M32" s="14"/>
      <c r="N32" s="14"/>
      <c r="O32" s="14"/>
      <c r="P32" s="14"/>
      <c r="Q32" s="14"/>
      <c r="R32" s="732" t="s">
        <v>999</v>
      </c>
      <c r="S32" s="732"/>
      <c r="T32" s="732"/>
      <c r="U32" s="732"/>
      <c r="V32" s="15"/>
      <c r="W32" s="16"/>
      <c r="X32" s="16"/>
      <c r="Y32" s="16"/>
      <c r="Z32" s="16"/>
      <c r="AA32" s="16"/>
      <c r="AE32" s="16"/>
      <c r="AF32" s="16"/>
    </row>
    <row r="33" spans="1:32" ht="13.5" customHeight="1">
      <c r="A33" s="15"/>
      <c r="B33" s="15"/>
      <c r="C33" s="14"/>
      <c r="D33" s="538"/>
      <c r="E33" s="538"/>
      <c r="F33" s="538"/>
      <c r="G33" s="538"/>
      <c r="H33" s="538"/>
      <c r="I33" s="14"/>
      <c r="J33" s="14"/>
      <c r="K33" s="14"/>
      <c r="L33" s="14"/>
      <c r="M33" s="14"/>
      <c r="N33" s="14"/>
      <c r="O33" s="14"/>
      <c r="P33" s="14"/>
      <c r="Q33" s="14"/>
      <c r="R33" s="539"/>
      <c r="S33" s="539"/>
      <c r="T33" s="539"/>
      <c r="U33" s="539"/>
      <c r="V33" s="15"/>
      <c r="W33" s="16"/>
      <c r="X33" s="16"/>
      <c r="Y33" s="16"/>
      <c r="Z33" s="16"/>
      <c r="AA33" s="16"/>
      <c r="AE33" s="16"/>
      <c r="AF33" s="16"/>
    </row>
    <row r="34" spans="1:32" ht="15.75">
      <c r="A34" s="80"/>
      <c r="B34" s="80"/>
      <c r="C34" s="338"/>
      <c r="D34" s="538"/>
      <c r="E34" s="538"/>
      <c r="F34" s="538"/>
      <c r="G34" s="538"/>
      <c r="H34" s="538"/>
      <c r="I34" s="338"/>
      <c r="J34" s="338"/>
      <c r="K34" s="338"/>
      <c r="L34" s="338"/>
      <c r="M34" s="338"/>
      <c r="N34" s="338"/>
      <c r="O34" s="338"/>
      <c r="P34" s="338"/>
      <c r="Q34" s="338"/>
      <c r="R34" s="540" t="s">
        <v>1019</v>
      </c>
      <c r="S34" s="540"/>
      <c r="T34" s="540"/>
      <c r="U34" s="540"/>
      <c r="V34" s="80"/>
      <c r="W34" s="80"/>
      <c r="X34" s="80"/>
      <c r="Y34" s="80"/>
      <c r="Z34" s="80"/>
      <c r="AA34" s="80"/>
      <c r="AB34" s="80"/>
      <c r="AC34" s="80"/>
      <c r="AD34" s="80"/>
      <c r="AE34" s="16"/>
      <c r="AF34" s="16"/>
    </row>
    <row r="35" spans="1:37" ht="12.75" customHeight="1">
      <c r="A35" s="80"/>
      <c r="B35" s="80"/>
      <c r="C35" s="514" t="s">
        <v>778</v>
      </c>
      <c r="D35" s="338"/>
      <c r="E35" s="338"/>
      <c r="F35" s="338"/>
      <c r="G35" s="338"/>
      <c r="H35" s="338"/>
      <c r="I35" s="338"/>
      <c r="J35" s="338"/>
      <c r="K35" s="338"/>
      <c r="L35" s="338"/>
      <c r="M35" s="338"/>
      <c r="N35" s="338"/>
      <c r="O35" s="338"/>
      <c r="P35" s="338"/>
      <c r="Q35" s="338"/>
      <c r="R35" s="540" t="s">
        <v>756</v>
      </c>
      <c r="S35" s="540"/>
      <c r="T35" s="540"/>
      <c r="U35" s="540"/>
      <c r="V35" s="117"/>
      <c r="W35" s="117"/>
      <c r="X35" s="117"/>
      <c r="Y35" s="117"/>
      <c r="Z35" s="117"/>
      <c r="AA35" s="117"/>
      <c r="AB35" s="117"/>
      <c r="AC35" s="117"/>
      <c r="AD35" s="117"/>
      <c r="AE35" s="117"/>
      <c r="AF35" s="117"/>
      <c r="AG35" s="117"/>
      <c r="AH35" s="117"/>
      <c r="AI35" s="117"/>
      <c r="AJ35" s="117"/>
      <c r="AK35" s="117"/>
    </row>
    <row r="36" spans="1:32" ht="15.75">
      <c r="A36" s="15"/>
      <c r="B36" s="15"/>
      <c r="C36" s="515" t="s">
        <v>779</v>
      </c>
      <c r="D36" s="14"/>
      <c r="E36" s="14"/>
      <c r="F36" s="14"/>
      <c r="G36" s="14"/>
      <c r="H36" s="14"/>
      <c r="I36" s="14"/>
      <c r="J36" s="14"/>
      <c r="K36" s="14"/>
      <c r="L36" s="14"/>
      <c r="M36" s="14"/>
      <c r="N36" s="14"/>
      <c r="O36" s="14"/>
      <c r="P36" s="14"/>
      <c r="Q36" s="14"/>
      <c r="R36" s="734" t="s">
        <v>81</v>
      </c>
      <c r="S36" s="734"/>
      <c r="T36" s="734"/>
      <c r="U36" s="734"/>
      <c r="V36" s="1"/>
      <c r="W36" s="15"/>
      <c r="X36" s="15"/>
      <c r="Y36" s="15"/>
      <c r="Z36" s="15"/>
      <c r="AE36" s="15"/>
      <c r="AF36" s="15"/>
    </row>
    <row r="37" spans="3:21" ht="15.75">
      <c r="C37" s="516" t="s">
        <v>780</v>
      </c>
      <c r="D37" s="538"/>
      <c r="E37" s="538"/>
      <c r="F37" s="538"/>
      <c r="G37" s="538"/>
      <c r="H37" s="538"/>
      <c r="I37" s="538"/>
      <c r="J37" s="538"/>
      <c r="K37" s="538"/>
      <c r="L37" s="538"/>
      <c r="M37" s="538"/>
      <c r="N37" s="538"/>
      <c r="O37" s="538"/>
      <c r="P37" s="538"/>
      <c r="Q37" s="538"/>
      <c r="R37" s="538"/>
      <c r="S37" s="538"/>
      <c r="T37" s="538"/>
      <c r="U37" s="538"/>
    </row>
  </sheetData>
  <sheetProtection/>
  <mergeCells count="20">
    <mergeCell ref="B30:G30"/>
    <mergeCell ref="R32:U32"/>
    <mergeCell ref="B29:H29"/>
    <mergeCell ref="G2:O2"/>
    <mergeCell ref="A3:U3"/>
    <mergeCell ref="A4:U4"/>
    <mergeCell ref="A6:U6"/>
    <mergeCell ref="A8:C8"/>
    <mergeCell ref="G12:J12"/>
    <mergeCell ref="K12:N12"/>
    <mergeCell ref="Y17:AB17"/>
    <mergeCell ref="AB10:AD10"/>
    <mergeCell ref="A11:A12"/>
    <mergeCell ref="B11:B12"/>
    <mergeCell ref="C11:F12"/>
    <mergeCell ref="R36:U36"/>
    <mergeCell ref="O12:R12"/>
    <mergeCell ref="G11:R11"/>
    <mergeCell ref="U10:V10"/>
    <mergeCell ref="S11:V1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5" r:id="rId1"/>
  <colBreaks count="1" manualBreakCount="1">
    <brk id="23" max="65535" man="1"/>
  </colBreaks>
</worksheet>
</file>

<file path=xl/worksheets/sheet50.xml><?xml version="1.0" encoding="utf-8"?>
<worksheet xmlns="http://schemas.openxmlformats.org/spreadsheetml/2006/main" xmlns:r="http://schemas.openxmlformats.org/officeDocument/2006/relationships">
  <sheetPr>
    <tabColor theme="3" tint="0.7999799847602844"/>
    <pageSetUpPr fitToPage="1"/>
  </sheetPr>
  <dimension ref="A2:O30"/>
  <sheetViews>
    <sheetView view="pageBreakPreview" zoomScaleSheetLayoutView="100" zoomScalePageLayoutView="0" workbookViewId="0" topLeftCell="A16">
      <selection activeCell="H28" sqref="H28"/>
    </sheetView>
  </sheetViews>
  <sheetFormatPr defaultColWidth="9.140625" defaultRowHeight="12.75"/>
  <cols>
    <col min="1" max="1" width="7.8515625" style="0" customWidth="1"/>
    <col min="2" max="2" width="13.421875" style="0" customWidth="1"/>
    <col min="7" max="7" width="12.28125" style="0" customWidth="1"/>
    <col min="8" max="8" width="11.57421875" style="0" customWidth="1"/>
    <col min="9" max="12" width="10.421875" style="0" customWidth="1"/>
    <col min="13" max="13" width="11.00390625" style="0" customWidth="1"/>
    <col min="14" max="14" width="10.00390625" style="0" customWidth="1"/>
    <col min="15" max="15" width="17.140625" style="0" customWidth="1"/>
  </cols>
  <sheetData>
    <row r="1" ht="54" customHeight="1"/>
    <row r="2" spans="1:15" ht="18">
      <c r="A2" s="872" t="s">
        <v>0</v>
      </c>
      <c r="B2" s="872"/>
      <c r="C2" s="872"/>
      <c r="D2" s="872"/>
      <c r="E2" s="872"/>
      <c r="F2" s="872"/>
      <c r="G2" s="872"/>
      <c r="H2" s="872"/>
      <c r="I2" s="872"/>
      <c r="J2" s="872"/>
      <c r="K2" s="872"/>
      <c r="L2" s="872"/>
      <c r="M2" s="872"/>
      <c r="N2" s="872"/>
      <c r="O2" s="229" t="s">
        <v>517</v>
      </c>
    </row>
    <row r="3" spans="1:15" ht="21">
      <c r="A3" s="873" t="s">
        <v>781</v>
      </c>
      <c r="B3" s="873"/>
      <c r="C3" s="873"/>
      <c r="D3" s="873"/>
      <c r="E3" s="873"/>
      <c r="F3" s="873"/>
      <c r="G3" s="873"/>
      <c r="H3" s="873"/>
      <c r="I3" s="873"/>
      <c r="J3" s="873"/>
      <c r="K3" s="873"/>
      <c r="L3" s="873"/>
      <c r="M3" s="873"/>
      <c r="N3" s="873"/>
      <c r="O3" s="873"/>
    </row>
    <row r="4" spans="1:11" ht="15">
      <c r="A4" s="187"/>
      <c r="B4" s="187"/>
      <c r="C4" s="187"/>
      <c r="D4" s="187"/>
      <c r="E4" s="187"/>
      <c r="F4" s="187"/>
      <c r="G4" s="187"/>
      <c r="H4" s="187"/>
      <c r="I4" s="187"/>
      <c r="J4" s="187"/>
      <c r="K4" s="187"/>
    </row>
    <row r="5" spans="1:15" ht="18">
      <c r="A5" s="872" t="s">
        <v>516</v>
      </c>
      <c r="B5" s="872"/>
      <c r="C5" s="872"/>
      <c r="D5" s="872"/>
      <c r="E5" s="872"/>
      <c r="F5" s="872"/>
      <c r="G5" s="872"/>
      <c r="H5" s="872"/>
      <c r="I5" s="872"/>
      <c r="J5" s="872"/>
      <c r="K5" s="872"/>
      <c r="L5" s="872"/>
      <c r="M5" s="872"/>
      <c r="N5" s="872"/>
      <c r="O5" s="872"/>
    </row>
    <row r="6" spans="1:15" ht="15">
      <c r="A6" s="199" t="s">
        <v>755</v>
      </c>
      <c r="B6" s="199"/>
      <c r="C6" s="200"/>
      <c r="D6" s="188"/>
      <c r="E6" s="188"/>
      <c r="F6" s="188"/>
      <c r="G6" s="188"/>
      <c r="H6" s="188"/>
      <c r="I6" s="188"/>
      <c r="J6" s="188"/>
      <c r="K6" s="187"/>
      <c r="M6" s="1008" t="s">
        <v>796</v>
      </c>
      <c r="N6" s="1008"/>
      <c r="O6" s="1008"/>
    </row>
    <row r="7" spans="1:15" ht="44.25" customHeight="1">
      <c r="A7" s="1018" t="s">
        <v>2</v>
      </c>
      <c r="B7" s="1018" t="s">
        <v>3</v>
      </c>
      <c r="C7" s="1018" t="s">
        <v>296</v>
      </c>
      <c r="D7" s="1023" t="s">
        <v>297</v>
      </c>
      <c r="E7" s="1023" t="s">
        <v>298</v>
      </c>
      <c r="F7" s="1023" t="s">
        <v>299</v>
      </c>
      <c r="G7" s="1023" t="s">
        <v>300</v>
      </c>
      <c r="H7" s="1018" t="s">
        <v>301</v>
      </c>
      <c r="I7" s="1018"/>
      <c r="J7" s="1018" t="s">
        <v>302</v>
      </c>
      <c r="K7" s="1018"/>
      <c r="L7" s="1018" t="s">
        <v>303</v>
      </c>
      <c r="M7" s="1018"/>
      <c r="N7" s="1018" t="s">
        <v>304</v>
      </c>
      <c r="O7" s="1018"/>
    </row>
    <row r="8" spans="1:15" ht="54" customHeight="1">
      <c r="A8" s="1018"/>
      <c r="B8" s="1018"/>
      <c r="C8" s="1018"/>
      <c r="D8" s="1024"/>
      <c r="E8" s="1024"/>
      <c r="F8" s="1024"/>
      <c r="G8" s="1024"/>
      <c r="H8" s="221" t="s">
        <v>305</v>
      </c>
      <c r="I8" s="221" t="s">
        <v>306</v>
      </c>
      <c r="J8" s="221" t="s">
        <v>305</v>
      </c>
      <c r="K8" s="221" t="s">
        <v>306</v>
      </c>
      <c r="L8" s="221" t="s">
        <v>305</v>
      </c>
      <c r="M8" s="221" t="s">
        <v>306</v>
      </c>
      <c r="N8" s="221" t="s">
        <v>305</v>
      </c>
      <c r="O8" s="221" t="s">
        <v>306</v>
      </c>
    </row>
    <row r="9" spans="1:15" ht="15">
      <c r="A9" s="191" t="s">
        <v>251</v>
      </c>
      <c r="B9" s="191" t="s">
        <v>252</v>
      </c>
      <c r="C9" s="191" t="s">
        <v>253</v>
      </c>
      <c r="D9" s="191" t="s">
        <v>254</v>
      </c>
      <c r="E9" s="191" t="s">
        <v>255</v>
      </c>
      <c r="F9" s="191" t="s">
        <v>256</v>
      </c>
      <c r="G9" s="191" t="s">
        <v>257</v>
      </c>
      <c r="H9" s="191" t="s">
        <v>258</v>
      </c>
      <c r="I9" s="191" t="s">
        <v>277</v>
      </c>
      <c r="J9" s="191" t="s">
        <v>278</v>
      </c>
      <c r="K9" s="191" t="s">
        <v>279</v>
      </c>
      <c r="L9" s="191" t="s">
        <v>307</v>
      </c>
      <c r="M9" s="191" t="s">
        <v>308</v>
      </c>
      <c r="N9" s="191" t="s">
        <v>309</v>
      </c>
      <c r="O9" s="191" t="s">
        <v>310</v>
      </c>
    </row>
    <row r="10" spans="1:15" ht="15">
      <c r="A10" s="8">
        <v>1</v>
      </c>
      <c r="B10" s="19" t="s">
        <v>726</v>
      </c>
      <c r="C10" s="191"/>
      <c r="D10" s="191"/>
      <c r="E10" s="191"/>
      <c r="F10" s="191"/>
      <c r="G10" s="191"/>
      <c r="H10" s="191"/>
      <c r="I10" s="191"/>
      <c r="J10" s="191"/>
      <c r="K10" s="191"/>
      <c r="L10" s="191"/>
      <c r="M10" s="191"/>
      <c r="N10" s="191"/>
      <c r="O10" s="191"/>
    </row>
    <row r="11" spans="1:15" ht="15">
      <c r="A11" s="8">
        <v>2</v>
      </c>
      <c r="B11" s="19" t="s">
        <v>727</v>
      </c>
      <c r="C11" s="191"/>
      <c r="D11" s="191"/>
      <c r="E11" s="191"/>
      <c r="F11" s="191"/>
      <c r="G11" s="191"/>
      <c r="H11" s="191"/>
      <c r="I11" s="191"/>
      <c r="J11" s="191"/>
      <c r="K11" s="191"/>
      <c r="L11" s="191"/>
      <c r="M11" s="191"/>
      <c r="N11" s="191"/>
      <c r="O11" s="191"/>
    </row>
    <row r="12" spans="1:15" ht="15">
      <c r="A12" s="8">
        <v>3</v>
      </c>
      <c r="B12" s="19" t="s">
        <v>728</v>
      </c>
      <c r="C12" s="191"/>
      <c r="D12" s="191"/>
      <c r="E12" s="191"/>
      <c r="F12" s="191"/>
      <c r="G12" s="191"/>
      <c r="H12" s="191"/>
      <c r="I12" s="191"/>
      <c r="J12" s="191"/>
      <c r="K12" s="191"/>
      <c r="L12" s="191"/>
      <c r="M12" s="191"/>
      <c r="N12" s="191"/>
      <c r="O12" s="191"/>
    </row>
    <row r="13" spans="1:15" ht="15">
      <c r="A13" s="8">
        <v>4</v>
      </c>
      <c r="B13" s="19" t="s">
        <v>729</v>
      </c>
      <c r="C13" s="191"/>
      <c r="D13" s="191"/>
      <c r="E13" s="191"/>
      <c r="F13" s="191"/>
      <c r="G13" s="1066" t="s">
        <v>738</v>
      </c>
      <c r="H13" s="1067"/>
      <c r="I13" s="1067"/>
      <c r="J13" s="1067"/>
      <c r="K13" s="1068"/>
      <c r="L13" s="191"/>
      <c r="M13" s="191"/>
      <c r="N13" s="191"/>
      <c r="O13" s="191"/>
    </row>
    <row r="14" spans="1:15" ht="15">
      <c r="A14" s="8">
        <v>5</v>
      </c>
      <c r="B14" s="19" t="s">
        <v>730</v>
      </c>
      <c r="C14" s="191"/>
      <c r="D14" s="191"/>
      <c r="E14" s="191"/>
      <c r="F14" s="191"/>
      <c r="G14" s="1069"/>
      <c r="H14" s="1070"/>
      <c r="I14" s="1070"/>
      <c r="J14" s="1070"/>
      <c r="K14" s="1071"/>
      <c r="L14" s="191"/>
      <c r="M14" s="191"/>
      <c r="N14" s="191"/>
      <c r="O14" s="191"/>
    </row>
    <row r="15" spans="1:15" ht="15">
      <c r="A15" s="8">
        <v>6</v>
      </c>
      <c r="B15" s="19" t="s">
        <v>731</v>
      </c>
      <c r="C15" s="191"/>
      <c r="D15" s="191"/>
      <c r="E15" s="191"/>
      <c r="F15" s="191"/>
      <c r="G15" s="1072"/>
      <c r="H15" s="1073"/>
      <c r="I15" s="1073"/>
      <c r="J15" s="1073"/>
      <c r="K15" s="1074"/>
      <c r="L15" s="191"/>
      <c r="M15" s="191"/>
      <c r="N15" s="191"/>
      <c r="O15" s="191"/>
    </row>
    <row r="16" spans="1:15" ht="12.75">
      <c r="A16" s="8">
        <v>7</v>
      </c>
      <c r="B16" s="19" t="s">
        <v>732</v>
      </c>
      <c r="C16" s="9"/>
      <c r="D16" s="9"/>
      <c r="E16" s="9"/>
      <c r="F16" s="9"/>
      <c r="G16" s="9"/>
      <c r="H16" s="9"/>
      <c r="I16" s="9"/>
      <c r="J16" s="9"/>
      <c r="K16" s="9"/>
      <c r="L16" s="9"/>
      <c r="M16" s="9"/>
      <c r="N16" s="9"/>
      <c r="O16" s="9"/>
    </row>
    <row r="17" spans="1:15" ht="12.75">
      <c r="A17" s="8">
        <v>8</v>
      </c>
      <c r="B17" s="19" t="s">
        <v>733</v>
      </c>
      <c r="C17" s="9"/>
      <c r="D17" s="9"/>
      <c r="E17" s="9"/>
      <c r="F17" s="9"/>
      <c r="G17" s="9"/>
      <c r="H17" s="9"/>
      <c r="I17" s="9"/>
      <c r="J17" s="9"/>
      <c r="K17" s="9"/>
      <c r="L17" s="9"/>
      <c r="M17" s="9"/>
      <c r="N17" s="9"/>
      <c r="O17" s="9"/>
    </row>
    <row r="18" spans="1:15" ht="12.75">
      <c r="A18" s="8">
        <v>9</v>
      </c>
      <c r="B18" s="19" t="s">
        <v>734</v>
      </c>
      <c r="C18" s="9"/>
      <c r="D18" s="9"/>
      <c r="E18" s="9"/>
      <c r="F18" s="9"/>
      <c r="G18" s="9"/>
      <c r="H18" s="9"/>
      <c r="I18" s="9"/>
      <c r="J18" s="9"/>
      <c r="K18" s="9"/>
      <c r="L18" s="9"/>
      <c r="M18" s="9"/>
      <c r="N18" s="9"/>
      <c r="O18" s="9"/>
    </row>
    <row r="19" spans="1:15" ht="12.75">
      <c r="A19" s="8">
        <v>10</v>
      </c>
      <c r="B19" s="19" t="s">
        <v>735</v>
      </c>
      <c r="C19" s="9"/>
      <c r="D19" s="9"/>
      <c r="E19" s="9"/>
      <c r="F19" s="9"/>
      <c r="G19" s="9"/>
      <c r="H19" s="9"/>
      <c r="I19" s="9"/>
      <c r="J19" s="9"/>
      <c r="K19" s="9"/>
      <c r="L19" s="9"/>
      <c r="M19" s="9"/>
      <c r="N19" s="9"/>
      <c r="O19" s="9"/>
    </row>
    <row r="20" spans="1:15" ht="12.75">
      <c r="A20" s="8">
        <v>11</v>
      </c>
      <c r="B20" s="19" t="s">
        <v>736</v>
      </c>
      <c r="C20" s="9"/>
      <c r="D20" s="9"/>
      <c r="E20" s="9"/>
      <c r="F20" s="9"/>
      <c r="G20" s="9"/>
      <c r="H20" s="9"/>
      <c r="I20" s="9"/>
      <c r="J20" s="9"/>
      <c r="K20" s="9"/>
      <c r="L20" s="9"/>
      <c r="M20" s="9"/>
      <c r="N20" s="9"/>
      <c r="O20" s="9"/>
    </row>
    <row r="21" spans="1:15" ht="12.75">
      <c r="A21" s="8">
        <v>12</v>
      </c>
      <c r="B21" s="19" t="s">
        <v>737</v>
      </c>
      <c r="C21" s="9"/>
      <c r="D21" s="9"/>
      <c r="E21" s="9"/>
      <c r="F21" s="9"/>
      <c r="G21" s="9"/>
      <c r="H21" s="9"/>
      <c r="I21" s="9"/>
      <c r="J21" s="9"/>
      <c r="K21" s="9"/>
      <c r="L21" s="9"/>
      <c r="M21" s="9"/>
      <c r="N21" s="9"/>
      <c r="O21" s="9"/>
    </row>
    <row r="22" spans="1:15" ht="12.75">
      <c r="A22" s="29"/>
      <c r="B22" s="29" t="s">
        <v>17</v>
      </c>
      <c r="C22" s="9"/>
      <c r="D22" s="9"/>
      <c r="E22" s="9"/>
      <c r="F22" s="9"/>
      <c r="G22" s="9"/>
      <c r="H22" s="9"/>
      <c r="I22" s="9"/>
      <c r="J22" s="9"/>
      <c r="K22" s="9"/>
      <c r="L22" s="9"/>
      <c r="M22" s="9"/>
      <c r="N22" s="9"/>
      <c r="O22" s="9"/>
    </row>
    <row r="25" spans="1:15" ht="15.75">
      <c r="A25" s="538"/>
      <c r="B25" s="538"/>
      <c r="C25" s="538"/>
      <c r="D25" s="538"/>
      <c r="E25" s="538"/>
      <c r="F25" s="538"/>
      <c r="G25" s="538"/>
      <c r="H25" s="538"/>
      <c r="I25" s="538"/>
      <c r="J25" s="538"/>
      <c r="K25" s="538"/>
      <c r="L25" s="538"/>
      <c r="M25" s="732" t="s">
        <v>777</v>
      </c>
      <c r="N25" s="732"/>
      <c r="O25" s="538"/>
    </row>
    <row r="26" spans="1:15" ht="16.5" thickBot="1">
      <c r="A26" s="198" t="s">
        <v>20</v>
      </c>
      <c r="B26" s="620"/>
      <c r="C26" s="198"/>
      <c r="D26" s="198"/>
      <c r="E26" s="538"/>
      <c r="F26" s="538"/>
      <c r="G26" s="538"/>
      <c r="H26" s="538"/>
      <c r="I26" s="538"/>
      <c r="J26" s="538"/>
      <c r="K26" s="538"/>
      <c r="L26" s="609"/>
      <c r="M26" s="609"/>
      <c r="N26" s="609"/>
      <c r="O26" s="609"/>
    </row>
    <row r="27" spans="1:15" ht="15.75">
      <c r="A27" s="198"/>
      <c r="B27" s="198"/>
      <c r="C27" s="198"/>
      <c r="D27" s="198"/>
      <c r="E27" s="538"/>
      <c r="F27" s="538"/>
      <c r="G27" s="538"/>
      <c r="H27" s="538"/>
      <c r="I27" s="538"/>
      <c r="J27" s="538"/>
      <c r="K27" s="538"/>
      <c r="L27" s="609"/>
      <c r="M27" s="732"/>
      <c r="N27" s="732"/>
      <c r="O27" s="609"/>
    </row>
    <row r="28" spans="1:15" ht="15.75">
      <c r="A28" s="538"/>
      <c r="B28" s="198"/>
      <c r="C28" s="198"/>
      <c r="D28" s="514" t="s">
        <v>778</v>
      </c>
      <c r="E28" s="538"/>
      <c r="F28" s="514"/>
      <c r="G28" s="538"/>
      <c r="H28" s="538"/>
      <c r="I28" s="538"/>
      <c r="J28" s="538"/>
      <c r="K28" s="538"/>
      <c r="L28" s="609"/>
      <c r="M28" s="540" t="s">
        <v>1019</v>
      </c>
      <c r="N28" s="338"/>
      <c r="O28" s="609"/>
    </row>
    <row r="29" spans="1:15" ht="15.75">
      <c r="A29" s="538"/>
      <c r="B29" s="538"/>
      <c r="C29" s="198"/>
      <c r="D29" s="515" t="s">
        <v>779</v>
      </c>
      <c r="E29" s="538"/>
      <c r="F29" s="515"/>
      <c r="G29" s="538"/>
      <c r="H29" s="538"/>
      <c r="I29" s="538"/>
      <c r="J29" s="538"/>
      <c r="K29" s="538"/>
      <c r="L29" s="596"/>
      <c r="M29" s="540" t="s">
        <v>756</v>
      </c>
      <c r="N29" s="338"/>
      <c r="O29" s="596"/>
    </row>
    <row r="30" spans="1:15" ht="15.75">
      <c r="A30" s="538"/>
      <c r="B30" s="538"/>
      <c r="C30" s="538"/>
      <c r="D30" s="516" t="s">
        <v>780</v>
      </c>
      <c r="E30" s="538"/>
      <c r="F30" s="516"/>
      <c r="G30" s="538"/>
      <c r="H30" s="538"/>
      <c r="I30" s="538"/>
      <c r="J30" s="538"/>
      <c r="K30" s="538"/>
      <c r="L30" s="538"/>
      <c r="M30" s="492" t="s">
        <v>81</v>
      </c>
      <c r="N30" s="36" t="s">
        <v>11</v>
      </c>
      <c r="O30" s="538"/>
    </row>
  </sheetData>
  <sheetProtection/>
  <mergeCells count="18">
    <mergeCell ref="A2:N2"/>
    <mergeCell ref="A3:O3"/>
    <mergeCell ref="M6:O6"/>
    <mergeCell ref="A7:A8"/>
    <mergeCell ref="B7:B8"/>
    <mergeCell ref="C7:C8"/>
    <mergeCell ref="D7:D8"/>
    <mergeCell ref="E7:E8"/>
    <mergeCell ref="A5:O5"/>
    <mergeCell ref="F7:F8"/>
    <mergeCell ref="M27:N27"/>
    <mergeCell ref="G7:G8"/>
    <mergeCell ref="H7:I7"/>
    <mergeCell ref="J7:K7"/>
    <mergeCell ref="L7:M7"/>
    <mergeCell ref="N7:O7"/>
    <mergeCell ref="G13:K15"/>
    <mergeCell ref="M25:N2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2" r:id="rId1"/>
</worksheet>
</file>

<file path=xl/worksheets/sheet51.xml><?xml version="1.0" encoding="utf-8"?>
<worksheet xmlns="http://schemas.openxmlformats.org/spreadsheetml/2006/main" xmlns:r="http://schemas.openxmlformats.org/officeDocument/2006/relationships">
  <sheetPr>
    <tabColor theme="3" tint="0.7999799847602844"/>
    <pageSetUpPr fitToPage="1"/>
  </sheetPr>
  <dimension ref="A2:M33"/>
  <sheetViews>
    <sheetView view="pageBreakPreview" zoomScaleSheetLayoutView="100" zoomScalePageLayoutView="0" workbookViewId="0" topLeftCell="A7">
      <selection activeCell="F25" sqref="F25"/>
    </sheetView>
  </sheetViews>
  <sheetFormatPr defaultColWidth="9.140625" defaultRowHeight="12.75"/>
  <cols>
    <col min="1" max="1" width="8.57421875" style="194" customWidth="1"/>
    <col min="2" max="2" width="16.421875" style="194" customWidth="1"/>
    <col min="3" max="3" width="12.00390625" style="194" customWidth="1"/>
    <col min="4" max="4" width="15.140625" style="194" customWidth="1"/>
    <col min="5" max="6" width="9.00390625" style="194" customWidth="1"/>
    <col min="7" max="7" width="10.140625" style="194" customWidth="1"/>
    <col min="8" max="8" width="8.421875" style="194" customWidth="1"/>
    <col min="9" max="9" width="9.7109375" style="194" customWidth="1"/>
    <col min="10" max="10" width="8.140625" style="194" customWidth="1"/>
    <col min="11" max="11" width="11.00390625" style="194" customWidth="1"/>
    <col min="12" max="12" width="8.140625" style="194" customWidth="1"/>
    <col min="13" max="13" width="13.00390625" style="194" customWidth="1"/>
    <col min="14" max="16384" width="9.140625" style="194" customWidth="1"/>
  </cols>
  <sheetData>
    <row r="1" ht="43.5" customHeight="1"/>
    <row r="2" spans="8:12" ht="12.75">
      <c r="H2" s="1118"/>
      <c r="I2" s="1118"/>
      <c r="L2" s="197" t="s">
        <v>518</v>
      </c>
    </row>
    <row r="3" spans="4:12" ht="12.75">
      <c r="D3" s="1118" t="s">
        <v>470</v>
      </c>
      <c r="E3" s="1118"/>
      <c r="F3" s="1118"/>
      <c r="G3" s="1118"/>
      <c r="H3" s="196"/>
      <c r="I3" s="196"/>
      <c r="L3" s="197"/>
    </row>
    <row r="4" spans="1:13" s="198" customFormat="1" ht="15.75">
      <c r="A4" s="1119" t="s">
        <v>854</v>
      </c>
      <c r="B4" s="1119"/>
      <c r="C4" s="1119"/>
      <c r="D4" s="1119"/>
      <c r="E4" s="1119"/>
      <c r="F4" s="1119"/>
      <c r="G4" s="1119"/>
      <c r="H4" s="1119"/>
      <c r="I4" s="1119"/>
      <c r="J4" s="1119"/>
      <c r="K4" s="1119"/>
      <c r="L4" s="1119"/>
      <c r="M4" s="1119"/>
    </row>
    <row r="5" spans="1:13" s="198" customFormat="1" ht="20.25" customHeight="1">
      <c r="A5" s="1119" t="s">
        <v>855</v>
      </c>
      <c r="B5" s="1119"/>
      <c r="C5" s="1119"/>
      <c r="D5" s="1119"/>
      <c r="E5" s="1119"/>
      <c r="F5" s="1119"/>
      <c r="G5" s="1119"/>
      <c r="H5" s="1119"/>
      <c r="I5" s="1119"/>
      <c r="J5" s="1119"/>
      <c r="K5" s="1119"/>
      <c r="L5" s="1119"/>
      <c r="M5" s="1119"/>
    </row>
    <row r="7" spans="1:10" ht="12.75">
      <c r="A7" s="199" t="s">
        <v>755</v>
      </c>
      <c r="B7" s="199"/>
      <c r="C7" s="200"/>
      <c r="D7" s="201"/>
      <c r="E7" s="201"/>
      <c r="F7" s="201"/>
      <c r="G7" s="201"/>
      <c r="H7" s="201"/>
      <c r="I7" s="201"/>
      <c r="J7" s="201"/>
    </row>
    <row r="9" spans="1:13" s="202" customFormat="1" ht="15" customHeight="1">
      <c r="A9" s="194"/>
      <c r="B9" s="194"/>
      <c r="C9" s="194"/>
      <c r="D9" s="194"/>
      <c r="E9" s="194"/>
      <c r="F9" s="194"/>
      <c r="G9" s="194"/>
      <c r="H9" s="194"/>
      <c r="I9" s="194"/>
      <c r="J9" s="194"/>
      <c r="K9" s="1008" t="s">
        <v>796</v>
      </c>
      <c r="L9" s="1008"/>
      <c r="M9" s="1008"/>
    </row>
    <row r="10" spans="1:13" s="202" customFormat="1" ht="20.25" customHeight="1">
      <c r="A10" s="1023" t="s">
        <v>2</v>
      </c>
      <c r="B10" s="1023" t="s">
        <v>3</v>
      </c>
      <c r="C10" s="1027" t="s">
        <v>260</v>
      </c>
      <c r="D10" s="1027" t="s">
        <v>261</v>
      </c>
      <c r="E10" s="1029" t="s">
        <v>262</v>
      </c>
      <c r="F10" s="1030"/>
      <c r="G10" s="1030"/>
      <c r="H10" s="1030"/>
      <c r="I10" s="1030"/>
      <c r="J10" s="1030"/>
      <c r="K10" s="1030"/>
      <c r="L10" s="1030"/>
      <c r="M10" s="1031"/>
    </row>
    <row r="11" spans="1:13" s="202" customFormat="1" ht="35.25" customHeight="1">
      <c r="A11" s="1120"/>
      <c r="B11" s="1120"/>
      <c r="C11" s="1028"/>
      <c r="D11" s="1028"/>
      <c r="E11" s="278" t="s">
        <v>996</v>
      </c>
      <c r="F11" s="278" t="s">
        <v>263</v>
      </c>
      <c r="G11" s="278" t="s">
        <v>264</v>
      </c>
      <c r="H11" s="278" t="s">
        <v>265</v>
      </c>
      <c r="I11" s="278" t="s">
        <v>266</v>
      </c>
      <c r="J11" s="278" t="s">
        <v>267</v>
      </c>
      <c r="K11" s="278" t="s">
        <v>268</v>
      </c>
      <c r="L11" s="278" t="s">
        <v>269</v>
      </c>
      <c r="M11" s="278" t="s">
        <v>1018</v>
      </c>
    </row>
    <row r="12" spans="1:13" s="202" customFormat="1" ht="12.75" customHeight="1">
      <c r="A12" s="205">
        <v>1</v>
      </c>
      <c r="B12" s="205">
        <v>2</v>
      </c>
      <c r="C12" s="205">
        <v>3</v>
      </c>
      <c r="D12" s="205">
        <v>4</v>
      </c>
      <c r="E12" s="205">
        <v>5</v>
      </c>
      <c r="F12" s="205">
        <v>6</v>
      </c>
      <c r="G12" s="205">
        <v>7</v>
      </c>
      <c r="H12" s="205">
        <v>8</v>
      </c>
      <c r="I12" s="205">
        <v>9</v>
      </c>
      <c r="J12" s="205">
        <v>10</v>
      </c>
      <c r="K12" s="205">
        <v>11</v>
      </c>
      <c r="L12" s="205">
        <v>12</v>
      </c>
      <c r="M12" s="205">
        <v>13</v>
      </c>
    </row>
    <row r="13" spans="1:13" ht="12.75">
      <c r="A13" s="8">
        <v>1</v>
      </c>
      <c r="B13" s="19" t="s">
        <v>726</v>
      </c>
      <c r="C13" s="206">
        <v>848</v>
      </c>
      <c r="D13" s="206">
        <v>846</v>
      </c>
      <c r="E13" s="138">
        <v>846</v>
      </c>
      <c r="F13" s="138">
        <v>846</v>
      </c>
      <c r="G13" s="138">
        <v>846</v>
      </c>
      <c r="H13" s="138">
        <v>846</v>
      </c>
      <c r="I13" s="136">
        <v>846</v>
      </c>
      <c r="J13" s="136">
        <v>846</v>
      </c>
      <c r="K13" s="136">
        <v>846</v>
      </c>
      <c r="L13" s="136">
        <v>846</v>
      </c>
      <c r="M13" s="136">
        <v>846</v>
      </c>
    </row>
    <row r="14" spans="1:13" ht="12.75">
      <c r="A14" s="8">
        <v>2</v>
      </c>
      <c r="B14" s="19" t="s">
        <v>727</v>
      </c>
      <c r="C14" s="137">
        <v>1623</v>
      </c>
      <c r="D14" s="137">
        <v>1616</v>
      </c>
      <c r="E14" s="136">
        <v>1613</v>
      </c>
      <c r="F14" s="136">
        <v>1586</v>
      </c>
      <c r="G14" s="136">
        <v>1585</v>
      </c>
      <c r="H14" s="136">
        <v>1581</v>
      </c>
      <c r="I14" s="136">
        <v>1580</v>
      </c>
      <c r="J14" s="136">
        <v>1574</v>
      </c>
      <c r="K14" s="136">
        <v>1557</v>
      </c>
      <c r="L14" s="136">
        <v>1297</v>
      </c>
      <c r="M14" s="136">
        <v>1098</v>
      </c>
    </row>
    <row r="15" spans="1:13" ht="12.75">
      <c r="A15" s="8">
        <v>3</v>
      </c>
      <c r="B15" s="19" t="s">
        <v>728</v>
      </c>
      <c r="C15" s="206">
        <v>756</v>
      </c>
      <c r="D15" s="206">
        <v>755</v>
      </c>
      <c r="E15" s="138">
        <v>755</v>
      </c>
      <c r="F15" s="138">
        <v>755</v>
      </c>
      <c r="G15" s="138">
        <v>755</v>
      </c>
      <c r="H15" s="138">
        <v>755</v>
      </c>
      <c r="I15" s="136">
        <v>752</v>
      </c>
      <c r="J15" s="136">
        <v>752</v>
      </c>
      <c r="K15" s="136">
        <v>751</v>
      </c>
      <c r="L15" s="136">
        <v>746</v>
      </c>
      <c r="M15" s="136">
        <v>740</v>
      </c>
    </row>
    <row r="16" spans="1:13" s="133" customFormat="1" ht="12.75" customHeight="1">
      <c r="A16" s="8">
        <v>4</v>
      </c>
      <c r="B16" s="19" t="s">
        <v>729</v>
      </c>
      <c r="C16" s="137">
        <v>2527</v>
      </c>
      <c r="D16" s="137">
        <v>2497</v>
      </c>
      <c r="E16" s="136">
        <v>2495</v>
      </c>
      <c r="F16" s="136">
        <v>2493</v>
      </c>
      <c r="G16" s="136">
        <v>2492</v>
      </c>
      <c r="H16" s="136">
        <v>2492</v>
      </c>
      <c r="I16" s="136">
        <v>2491</v>
      </c>
      <c r="J16" s="136">
        <v>2490</v>
      </c>
      <c r="K16" s="136">
        <v>2489</v>
      </c>
      <c r="L16" s="136">
        <v>2478</v>
      </c>
      <c r="M16" s="136">
        <v>2415</v>
      </c>
    </row>
    <row r="17" spans="1:13" s="133" customFormat="1" ht="12.75" customHeight="1">
      <c r="A17" s="8">
        <v>5</v>
      </c>
      <c r="B17" s="19" t="s">
        <v>730</v>
      </c>
      <c r="C17" s="208">
        <v>270</v>
      </c>
      <c r="D17" s="208">
        <v>270</v>
      </c>
      <c r="E17" s="697">
        <v>266</v>
      </c>
      <c r="F17" s="697">
        <v>263</v>
      </c>
      <c r="G17" s="697">
        <v>263</v>
      </c>
      <c r="H17" s="697">
        <v>263</v>
      </c>
      <c r="I17" s="697">
        <v>263</v>
      </c>
      <c r="J17" s="136">
        <v>263</v>
      </c>
      <c r="K17" s="136">
        <v>263</v>
      </c>
      <c r="L17" s="136">
        <v>254</v>
      </c>
      <c r="M17" s="136">
        <v>254</v>
      </c>
    </row>
    <row r="18" spans="1:13" s="133" customFormat="1" ht="12.75" customHeight="1">
      <c r="A18" s="8">
        <v>6</v>
      </c>
      <c r="B18" s="19" t="s">
        <v>731</v>
      </c>
      <c r="C18" s="208">
        <v>1036</v>
      </c>
      <c r="D18" s="208">
        <v>1036</v>
      </c>
      <c r="E18" s="697">
        <v>1032</v>
      </c>
      <c r="F18" s="697">
        <v>1032</v>
      </c>
      <c r="G18" s="697">
        <v>1032</v>
      </c>
      <c r="H18" s="697">
        <v>1031</v>
      </c>
      <c r="I18" s="697">
        <v>1031</v>
      </c>
      <c r="J18" s="136">
        <v>1030</v>
      </c>
      <c r="K18" s="136">
        <v>1030</v>
      </c>
      <c r="L18" s="136">
        <v>982</v>
      </c>
      <c r="M18" s="136">
        <v>979</v>
      </c>
    </row>
    <row r="19" spans="1:13" ht="12.75" customHeight="1">
      <c r="A19" s="8">
        <v>7</v>
      </c>
      <c r="B19" s="19" t="s">
        <v>732</v>
      </c>
      <c r="C19" s="137">
        <v>267</v>
      </c>
      <c r="D19" s="137">
        <v>155</v>
      </c>
      <c r="E19" s="136">
        <v>153</v>
      </c>
      <c r="F19" s="136">
        <v>153</v>
      </c>
      <c r="G19" s="136">
        <v>153</v>
      </c>
      <c r="H19" s="136">
        <v>153</v>
      </c>
      <c r="I19" s="136">
        <v>152</v>
      </c>
      <c r="J19" s="136">
        <v>146</v>
      </c>
      <c r="K19" s="136">
        <v>113</v>
      </c>
      <c r="L19" s="136">
        <v>111</v>
      </c>
      <c r="M19" s="136">
        <v>109</v>
      </c>
    </row>
    <row r="20" spans="1:13" ht="12.75">
      <c r="A20" s="8">
        <v>8</v>
      </c>
      <c r="B20" s="19" t="s">
        <v>733</v>
      </c>
      <c r="C20" s="137">
        <v>2466</v>
      </c>
      <c r="D20" s="137">
        <v>2418</v>
      </c>
      <c r="E20" s="136">
        <v>2414</v>
      </c>
      <c r="F20" s="136">
        <v>2413</v>
      </c>
      <c r="G20" s="136">
        <v>2411</v>
      </c>
      <c r="H20" s="136">
        <v>2409</v>
      </c>
      <c r="I20" s="136">
        <v>2406</v>
      </c>
      <c r="J20" s="136">
        <v>2399</v>
      </c>
      <c r="K20" s="136">
        <v>2384</v>
      </c>
      <c r="L20" s="136">
        <v>2334</v>
      </c>
      <c r="M20" s="136">
        <v>2157</v>
      </c>
    </row>
    <row r="21" spans="1:13" ht="12.75">
      <c r="A21" s="8">
        <v>9</v>
      </c>
      <c r="B21" s="19" t="s">
        <v>734</v>
      </c>
      <c r="C21" s="137">
        <v>2327</v>
      </c>
      <c r="D21" s="137">
        <v>2327</v>
      </c>
      <c r="E21" s="136">
        <v>2327</v>
      </c>
      <c r="F21" s="136">
        <v>2327</v>
      </c>
      <c r="G21" s="136">
        <v>2327</v>
      </c>
      <c r="H21" s="136">
        <v>2327</v>
      </c>
      <c r="I21" s="136">
        <v>2327</v>
      </c>
      <c r="J21" s="136">
        <v>2327</v>
      </c>
      <c r="K21" s="136">
        <v>2327</v>
      </c>
      <c r="L21" s="136">
        <v>2327</v>
      </c>
      <c r="M21" s="136">
        <v>2326</v>
      </c>
    </row>
    <row r="22" spans="1:13" ht="12.75">
      <c r="A22" s="8">
        <v>10</v>
      </c>
      <c r="B22" s="19" t="s">
        <v>735</v>
      </c>
      <c r="C22" s="137">
        <v>1457</v>
      </c>
      <c r="D22" s="137">
        <v>1442</v>
      </c>
      <c r="E22" s="136">
        <v>1396</v>
      </c>
      <c r="F22" s="136">
        <v>1396</v>
      </c>
      <c r="G22" s="136">
        <v>1365</v>
      </c>
      <c r="H22" s="136">
        <v>1331</v>
      </c>
      <c r="I22" s="136">
        <v>1330</v>
      </c>
      <c r="J22" s="136">
        <v>1319</v>
      </c>
      <c r="K22" s="136">
        <v>1269</v>
      </c>
      <c r="L22" s="136">
        <v>1230</v>
      </c>
      <c r="M22" s="136">
        <v>1223</v>
      </c>
    </row>
    <row r="23" spans="1:13" ht="12.75">
      <c r="A23" s="8">
        <v>11</v>
      </c>
      <c r="B23" s="19" t="s">
        <v>736</v>
      </c>
      <c r="C23" s="137">
        <v>1088</v>
      </c>
      <c r="D23" s="137">
        <v>1088</v>
      </c>
      <c r="E23" s="136">
        <v>1087</v>
      </c>
      <c r="F23" s="136">
        <v>1087</v>
      </c>
      <c r="G23" s="136">
        <v>1086</v>
      </c>
      <c r="H23" s="136">
        <v>1086</v>
      </c>
      <c r="I23" s="136">
        <v>1086</v>
      </c>
      <c r="J23" s="136">
        <v>1086</v>
      </c>
      <c r="K23" s="136">
        <v>1086</v>
      </c>
      <c r="L23" s="136">
        <v>1086</v>
      </c>
      <c r="M23" s="136">
        <v>1086</v>
      </c>
    </row>
    <row r="24" spans="1:13" ht="12.75">
      <c r="A24" s="8">
        <v>12</v>
      </c>
      <c r="B24" s="19" t="s">
        <v>737</v>
      </c>
      <c r="C24" s="137">
        <v>774</v>
      </c>
      <c r="D24" s="137">
        <v>774</v>
      </c>
      <c r="E24" s="136">
        <v>774</v>
      </c>
      <c r="F24" s="136">
        <v>774</v>
      </c>
      <c r="G24" s="136">
        <v>774</v>
      </c>
      <c r="H24" s="136">
        <v>774</v>
      </c>
      <c r="I24" s="136">
        <v>774</v>
      </c>
      <c r="J24" s="136">
        <v>774</v>
      </c>
      <c r="K24" s="136">
        <v>774</v>
      </c>
      <c r="L24" s="136">
        <v>774</v>
      </c>
      <c r="M24" s="136">
        <v>773</v>
      </c>
    </row>
    <row r="25" spans="1:13" ht="12.75">
      <c r="A25" s="29"/>
      <c r="B25" s="29" t="s">
        <v>17</v>
      </c>
      <c r="C25" s="137">
        <f>SUM(C13:C24)</f>
        <v>15439</v>
      </c>
      <c r="D25" s="137">
        <f>SUM(D13:D24)</f>
        <v>15224</v>
      </c>
      <c r="E25" s="137">
        <f aca="true" t="shared" si="0" ref="E25:M25">SUM(E13:E24)</f>
        <v>15158</v>
      </c>
      <c r="F25" s="137">
        <f t="shared" si="0"/>
        <v>15125</v>
      </c>
      <c r="G25" s="137">
        <f t="shared" si="0"/>
        <v>15089</v>
      </c>
      <c r="H25" s="137">
        <f t="shared" si="0"/>
        <v>15048</v>
      </c>
      <c r="I25" s="137">
        <f t="shared" si="0"/>
        <v>15038</v>
      </c>
      <c r="J25" s="137">
        <f t="shared" si="0"/>
        <v>15006</v>
      </c>
      <c r="K25" s="137">
        <f t="shared" si="0"/>
        <v>14889</v>
      </c>
      <c r="L25" s="137">
        <f t="shared" si="0"/>
        <v>14465</v>
      </c>
      <c r="M25" s="137">
        <f t="shared" si="0"/>
        <v>14006</v>
      </c>
    </row>
    <row r="28" spans="1:13" ht="15.75">
      <c r="A28" s="198"/>
      <c r="B28" s="198"/>
      <c r="C28" s="198"/>
      <c r="D28" s="198"/>
      <c r="E28" s="198"/>
      <c r="F28" s="198"/>
      <c r="G28" s="198"/>
      <c r="H28" s="198"/>
      <c r="I28" s="198"/>
      <c r="J28" s="732" t="s">
        <v>777</v>
      </c>
      <c r="K28" s="732"/>
      <c r="L28" s="198"/>
      <c r="M28" s="198"/>
    </row>
    <row r="29" spans="1:13" ht="15.75">
      <c r="A29" s="198"/>
      <c r="B29" s="198"/>
      <c r="C29" s="198"/>
      <c r="D29" s="198"/>
      <c r="E29" s="198"/>
      <c r="F29" s="198"/>
      <c r="G29" s="198"/>
      <c r="H29" s="609"/>
      <c r="I29" s="609"/>
      <c r="J29" s="198"/>
      <c r="K29" s="198"/>
      <c r="L29" s="609"/>
      <c r="M29" s="609"/>
    </row>
    <row r="30" spans="1:13" ht="15.75">
      <c r="A30" s="198" t="s">
        <v>12</v>
      </c>
      <c r="B30" s="198"/>
      <c r="C30" s="198"/>
      <c r="D30" s="198"/>
      <c r="E30" s="198"/>
      <c r="F30" s="198"/>
      <c r="G30" s="198"/>
      <c r="H30" s="609"/>
      <c r="I30" s="609"/>
      <c r="J30" s="732"/>
      <c r="K30" s="732"/>
      <c r="L30" s="609"/>
      <c r="M30" s="609"/>
    </row>
    <row r="31" spans="1:13" ht="15.75">
      <c r="A31" s="198"/>
      <c r="B31" s="198"/>
      <c r="C31" s="514" t="s">
        <v>778</v>
      </c>
      <c r="D31" s="514"/>
      <c r="E31" s="198"/>
      <c r="F31" s="198"/>
      <c r="G31" s="198"/>
      <c r="H31" s="609"/>
      <c r="I31" s="609"/>
      <c r="J31" s="540" t="s">
        <v>1019</v>
      </c>
      <c r="K31" s="338"/>
      <c r="L31" s="609"/>
      <c r="M31" s="609"/>
    </row>
    <row r="32" spans="1:13" ht="15.75">
      <c r="A32" s="198"/>
      <c r="B32" s="198"/>
      <c r="C32" s="515" t="s">
        <v>779</v>
      </c>
      <c r="D32" s="515"/>
      <c r="E32" s="198"/>
      <c r="F32" s="198"/>
      <c r="G32" s="198"/>
      <c r="H32" s="596"/>
      <c r="I32" s="596"/>
      <c r="J32" s="540" t="s">
        <v>756</v>
      </c>
      <c r="K32" s="338"/>
      <c r="L32" s="198"/>
      <c r="M32" s="198"/>
    </row>
    <row r="33" spans="1:13" ht="15.75">
      <c r="A33" s="198"/>
      <c r="B33" s="198"/>
      <c r="C33" s="516" t="s">
        <v>780</v>
      </c>
      <c r="D33" s="516"/>
      <c r="E33" s="198"/>
      <c r="F33" s="198"/>
      <c r="G33" s="198"/>
      <c r="H33" s="198"/>
      <c r="I33" s="198"/>
      <c r="J33" s="492" t="s">
        <v>81</v>
      </c>
      <c r="K33" s="36" t="s">
        <v>11</v>
      </c>
      <c r="L33" s="198"/>
      <c r="M33" s="198"/>
    </row>
  </sheetData>
  <sheetProtection/>
  <mergeCells count="12">
    <mergeCell ref="D3:G3"/>
    <mergeCell ref="C10:C11"/>
    <mergeCell ref="D10:D11"/>
    <mergeCell ref="J28:K28"/>
    <mergeCell ref="K9:M9"/>
    <mergeCell ref="E10:M10"/>
    <mergeCell ref="J30:K30"/>
    <mergeCell ref="H2:I2"/>
    <mergeCell ref="A4:M4"/>
    <mergeCell ref="A5:M5"/>
    <mergeCell ref="A10:A11"/>
    <mergeCell ref="B10:B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6" r:id="rId1"/>
</worksheet>
</file>

<file path=xl/worksheets/sheet52.xml><?xml version="1.0" encoding="utf-8"?>
<worksheet xmlns="http://schemas.openxmlformats.org/spreadsheetml/2006/main" xmlns:r="http://schemas.openxmlformats.org/officeDocument/2006/relationships">
  <sheetPr>
    <tabColor theme="3" tint="0.7999799847602844"/>
    <pageSetUpPr fitToPage="1"/>
  </sheetPr>
  <dimension ref="A2:M36"/>
  <sheetViews>
    <sheetView tabSelected="1" view="pageBreakPreview" zoomScale="90" zoomScaleSheetLayoutView="90" zoomScalePageLayoutView="0" workbookViewId="0" topLeftCell="A5">
      <selection activeCell="B30" sqref="B30"/>
    </sheetView>
  </sheetViews>
  <sheetFormatPr defaultColWidth="9.140625" defaultRowHeight="12.75"/>
  <cols>
    <col min="1" max="1" width="8.57421875" style="194" customWidth="1"/>
    <col min="2" max="2" width="17.8515625" style="194" customWidth="1"/>
    <col min="3" max="3" width="11.140625" style="194" customWidth="1"/>
    <col min="4" max="4" width="17.140625" style="194" customWidth="1"/>
    <col min="5" max="6" width="9.140625" style="194" customWidth="1"/>
    <col min="7" max="7" width="7.8515625" style="194" customWidth="1"/>
    <col min="8" max="8" width="8.421875" style="194" customWidth="1"/>
    <col min="9" max="9" width="9.28125" style="194" customWidth="1"/>
    <col min="10" max="10" width="10.28125" style="194" customWidth="1"/>
    <col min="11" max="11" width="9.140625" style="194" customWidth="1"/>
    <col min="12" max="12" width="10.140625" style="194" customWidth="1"/>
    <col min="13" max="13" width="11.00390625" style="194" customWidth="1"/>
    <col min="14" max="16384" width="9.140625" style="194" customWidth="1"/>
  </cols>
  <sheetData>
    <row r="1" ht="52.5" customHeight="1"/>
    <row r="2" spans="8:13" ht="12.75">
      <c r="H2" s="1118"/>
      <c r="I2" s="1118"/>
      <c r="L2" s="1123" t="s">
        <v>538</v>
      </c>
      <c r="M2" s="1123"/>
    </row>
    <row r="3" spans="3:12" ht="12.75">
      <c r="C3" s="1118" t="s">
        <v>625</v>
      </c>
      <c r="D3" s="1118"/>
      <c r="E3" s="1118"/>
      <c r="F3" s="1118"/>
      <c r="G3" s="1118"/>
      <c r="H3" s="1118"/>
      <c r="I3" s="1118"/>
      <c r="J3" s="1118"/>
      <c r="L3" s="197"/>
    </row>
    <row r="4" spans="1:13" s="198" customFormat="1" ht="15.75">
      <c r="A4" s="1119" t="s">
        <v>854</v>
      </c>
      <c r="B4" s="1119"/>
      <c r="C4" s="1119"/>
      <c r="D4" s="1119"/>
      <c r="E4" s="1119"/>
      <c r="F4" s="1119"/>
      <c r="G4" s="1119"/>
      <c r="H4" s="1119"/>
      <c r="I4" s="1119"/>
      <c r="J4" s="1119"/>
      <c r="K4" s="1119"/>
      <c r="L4" s="1119"/>
      <c r="M4" s="1119"/>
    </row>
    <row r="5" spans="1:13" s="198" customFormat="1" ht="20.25" customHeight="1">
      <c r="A5" s="1119" t="s">
        <v>856</v>
      </c>
      <c r="B5" s="1119"/>
      <c r="C5" s="1119"/>
      <c r="D5" s="1119"/>
      <c r="E5" s="1119"/>
      <c r="F5" s="1119"/>
      <c r="G5" s="1119"/>
      <c r="H5" s="1119"/>
      <c r="I5" s="1119"/>
      <c r="J5" s="1119"/>
      <c r="K5" s="1119"/>
      <c r="L5" s="1119"/>
      <c r="M5" s="1119"/>
    </row>
    <row r="7" spans="1:10" ht="12.75">
      <c r="A7" s="199" t="s">
        <v>755</v>
      </c>
      <c r="B7" s="199"/>
      <c r="C7" s="447"/>
      <c r="D7" s="201"/>
      <c r="E7" s="201"/>
      <c r="F7" s="201"/>
      <c r="G7" s="201"/>
      <c r="H7" s="201"/>
      <c r="I7" s="201"/>
      <c r="J7" s="201"/>
    </row>
    <row r="8" spans="1:10" ht="12.75">
      <c r="A8" s="199"/>
      <c r="B8" s="201"/>
      <c r="C8" s="201"/>
      <c r="D8" s="201"/>
      <c r="E8" s="201"/>
      <c r="F8" s="201"/>
      <c r="G8" s="201"/>
      <c r="H8" s="201"/>
      <c r="I8" s="201"/>
      <c r="J8" s="201"/>
    </row>
    <row r="9" spans="1:10" ht="12.75">
      <c r="A9" s="1122" t="s">
        <v>702</v>
      </c>
      <c r="B9" s="1122"/>
      <c r="C9" s="1122"/>
      <c r="D9" s="1122"/>
      <c r="E9" s="1122"/>
      <c r="F9" s="1122"/>
      <c r="G9" s="206" t="s">
        <v>775</v>
      </c>
      <c r="H9" s="201"/>
      <c r="I9" s="201"/>
      <c r="J9" s="201"/>
    </row>
    <row r="10" spans="1:10" ht="12.75">
      <c r="A10" s="1122" t="s">
        <v>703</v>
      </c>
      <c r="B10" s="1122"/>
      <c r="C10" s="1122"/>
      <c r="D10" s="1122"/>
      <c r="E10" s="1122"/>
      <c r="F10" s="1122"/>
      <c r="G10" s="206" t="s">
        <v>776</v>
      </c>
      <c r="H10" s="201"/>
      <c r="I10" s="201"/>
      <c r="J10" s="201"/>
    </row>
    <row r="12" spans="1:13" s="202" customFormat="1" ht="15" customHeight="1">
      <c r="A12" s="194"/>
      <c r="B12" s="194"/>
      <c r="C12" s="194"/>
      <c r="D12" s="194"/>
      <c r="E12" s="194"/>
      <c r="F12" s="194"/>
      <c r="G12" s="194"/>
      <c r="H12" s="194"/>
      <c r="I12" s="194"/>
      <c r="J12" s="194"/>
      <c r="K12" s="1008" t="s">
        <v>796</v>
      </c>
      <c r="L12" s="1008"/>
      <c r="M12" s="1008"/>
    </row>
    <row r="13" spans="1:13" s="202" customFormat="1" ht="20.25" customHeight="1">
      <c r="A13" s="1023" t="s">
        <v>2</v>
      </c>
      <c r="B13" s="1023" t="s">
        <v>3</v>
      </c>
      <c r="C13" s="1027" t="s">
        <v>260</v>
      </c>
      <c r="D13" s="1027" t="s">
        <v>537</v>
      </c>
      <c r="E13" s="1121" t="s">
        <v>648</v>
      </c>
      <c r="F13" s="1121"/>
      <c r="G13" s="1121"/>
      <c r="H13" s="1121"/>
      <c r="I13" s="1121"/>
      <c r="J13" s="1121"/>
      <c r="K13" s="1121"/>
      <c r="L13" s="1121"/>
      <c r="M13" s="1121"/>
    </row>
    <row r="14" spans="1:13" s="202" customFormat="1" ht="35.25" customHeight="1">
      <c r="A14" s="1120"/>
      <c r="B14" s="1120"/>
      <c r="C14" s="1028"/>
      <c r="D14" s="1028"/>
      <c r="E14" s="278" t="s">
        <v>996</v>
      </c>
      <c r="F14" s="278" t="s">
        <v>263</v>
      </c>
      <c r="G14" s="278" t="s">
        <v>264</v>
      </c>
      <c r="H14" s="278" t="s">
        <v>265</v>
      </c>
      <c r="I14" s="278" t="s">
        <v>266</v>
      </c>
      <c r="J14" s="278" t="s">
        <v>267</v>
      </c>
      <c r="K14" s="278" t="s">
        <v>268</v>
      </c>
      <c r="L14" s="278" t="s">
        <v>269</v>
      </c>
      <c r="M14" s="278" t="s">
        <v>1018</v>
      </c>
    </row>
    <row r="15" spans="1:13" s="202" customFormat="1" ht="12.75" customHeight="1">
      <c r="A15" s="205">
        <v>1</v>
      </c>
      <c r="B15" s="205">
        <v>2</v>
      </c>
      <c r="C15" s="205">
        <v>3</v>
      </c>
      <c r="D15" s="205">
        <v>4</v>
      </c>
      <c r="E15" s="205">
        <v>5</v>
      </c>
      <c r="F15" s="205">
        <v>6</v>
      </c>
      <c r="G15" s="205">
        <v>7</v>
      </c>
      <c r="H15" s="205">
        <v>8</v>
      </c>
      <c r="I15" s="205">
        <v>9</v>
      </c>
      <c r="J15" s="205">
        <v>10</v>
      </c>
      <c r="K15" s="205">
        <v>11</v>
      </c>
      <c r="L15" s="205">
        <v>12</v>
      </c>
      <c r="M15" s="205">
        <v>13</v>
      </c>
    </row>
    <row r="16" spans="1:13" s="680" customFormat="1" ht="15">
      <c r="A16" s="389">
        <v>1</v>
      </c>
      <c r="B16" s="261" t="s">
        <v>726</v>
      </c>
      <c r="C16" s="678">
        <v>850</v>
      </c>
      <c r="D16" s="679">
        <v>843</v>
      </c>
      <c r="E16" s="679">
        <v>844</v>
      </c>
      <c r="F16" s="679">
        <v>845</v>
      </c>
      <c r="G16" s="679">
        <v>844</v>
      </c>
      <c r="H16" s="679">
        <v>844</v>
      </c>
      <c r="I16" s="592">
        <v>844</v>
      </c>
      <c r="J16" s="592">
        <v>843</v>
      </c>
      <c r="K16" s="592">
        <v>844</v>
      </c>
      <c r="L16" s="592">
        <v>844</v>
      </c>
      <c r="M16" s="592">
        <v>844</v>
      </c>
    </row>
    <row r="17" spans="1:13" s="680" customFormat="1" ht="15">
      <c r="A17" s="389">
        <v>2</v>
      </c>
      <c r="B17" s="261" t="s">
        <v>727</v>
      </c>
      <c r="C17" s="678">
        <v>1647</v>
      </c>
      <c r="D17" s="592">
        <v>1627</v>
      </c>
      <c r="E17" s="592">
        <v>1276</v>
      </c>
      <c r="F17" s="592">
        <v>1321</v>
      </c>
      <c r="G17" s="592">
        <v>1314</v>
      </c>
      <c r="H17" s="592">
        <v>793</v>
      </c>
      <c r="I17" s="592">
        <v>1252</v>
      </c>
      <c r="J17" s="592">
        <v>1301</v>
      </c>
      <c r="K17" s="592">
        <v>1329</v>
      </c>
      <c r="L17" s="592">
        <v>1291</v>
      </c>
      <c r="M17" s="592">
        <v>1325</v>
      </c>
    </row>
    <row r="18" spans="1:13" s="680" customFormat="1" ht="15">
      <c r="A18" s="389">
        <v>3</v>
      </c>
      <c r="B18" s="261" t="s">
        <v>728</v>
      </c>
      <c r="C18" s="678">
        <v>756</v>
      </c>
      <c r="D18" s="679">
        <v>765</v>
      </c>
      <c r="E18" s="679">
        <v>724</v>
      </c>
      <c r="F18" s="679">
        <v>731</v>
      </c>
      <c r="G18" s="679">
        <v>745</v>
      </c>
      <c r="H18" s="681">
        <v>0</v>
      </c>
      <c r="I18" s="592">
        <v>738</v>
      </c>
      <c r="J18" s="592">
        <v>734</v>
      </c>
      <c r="K18" s="592">
        <v>736</v>
      </c>
      <c r="L18" s="592">
        <v>734</v>
      </c>
      <c r="M18" s="592">
        <v>720</v>
      </c>
    </row>
    <row r="19" spans="1:13" s="254" customFormat="1" ht="12.75" customHeight="1">
      <c r="A19" s="389">
        <v>4</v>
      </c>
      <c r="B19" s="261" t="s">
        <v>729</v>
      </c>
      <c r="C19" s="678">
        <v>2542</v>
      </c>
      <c r="D19" s="592">
        <v>2520</v>
      </c>
      <c r="E19" s="592">
        <v>2383</v>
      </c>
      <c r="F19" s="592">
        <v>2386</v>
      </c>
      <c r="G19" s="592">
        <v>2369</v>
      </c>
      <c r="H19" s="682">
        <v>24</v>
      </c>
      <c r="I19" s="592">
        <v>2362</v>
      </c>
      <c r="J19" s="682">
        <v>2356</v>
      </c>
      <c r="K19" s="682">
        <v>2358</v>
      </c>
      <c r="L19" s="682">
        <v>2347</v>
      </c>
      <c r="M19" s="682">
        <v>2358</v>
      </c>
    </row>
    <row r="20" spans="1:13" s="254" customFormat="1" ht="12.75" customHeight="1">
      <c r="A20" s="389">
        <v>5</v>
      </c>
      <c r="B20" s="261" t="s">
        <v>730</v>
      </c>
      <c r="C20" s="678">
        <v>267</v>
      </c>
      <c r="D20" s="592">
        <v>269</v>
      </c>
      <c r="E20" s="592">
        <v>126</v>
      </c>
      <c r="F20" s="592">
        <v>165</v>
      </c>
      <c r="G20" s="592">
        <v>152</v>
      </c>
      <c r="H20" s="592">
        <v>145</v>
      </c>
      <c r="I20" s="592">
        <v>127</v>
      </c>
      <c r="J20" s="592">
        <v>107</v>
      </c>
      <c r="K20" s="592">
        <v>95</v>
      </c>
      <c r="L20" s="592">
        <v>94</v>
      </c>
      <c r="M20" s="592">
        <v>82</v>
      </c>
    </row>
    <row r="21" spans="1:13" s="254" customFormat="1" ht="12.75" customHeight="1">
      <c r="A21" s="389">
        <v>6</v>
      </c>
      <c r="B21" s="261" t="s">
        <v>731</v>
      </c>
      <c r="C21" s="678">
        <v>1040</v>
      </c>
      <c r="D21" s="683">
        <v>1009</v>
      </c>
      <c r="E21" s="683">
        <v>857</v>
      </c>
      <c r="F21" s="683">
        <v>842</v>
      </c>
      <c r="G21" s="683">
        <v>858</v>
      </c>
      <c r="H21" s="683">
        <v>812</v>
      </c>
      <c r="I21" s="683">
        <v>752</v>
      </c>
      <c r="J21" s="682">
        <v>710</v>
      </c>
      <c r="K21" s="682">
        <v>847</v>
      </c>
      <c r="L21" s="682">
        <v>835</v>
      </c>
      <c r="M21" s="682">
        <v>820</v>
      </c>
    </row>
    <row r="22" spans="1:13" s="680" customFormat="1" ht="12.75" customHeight="1">
      <c r="A22" s="671">
        <v>7</v>
      </c>
      <c r="B22" s="261" t="s">
        <v>732</v>
      </c>
      <c r="C22" s="684">
        <v>268</v>
      </c>
      <c r="D22" s="592">
        <v>268</v>
      </c>
      <c r="E22" s="592">
        <v>60</v>
      </c>
      <c r="F22" s="592">
        <v>81</v>
      </c>
      <c r="G22" s="592">
        <v>80</v>
      </c>
      <c r="H22" s="592">
        <v>69</v>
      </c>
      <c r="I22" s="592">
        <v>64</v>
      </c>
      <c r="J22" s="592">
        <v>73</v>
      </c>
      <c r="K22" s="592">
        <v>61</v>
      </c>
      <c r="L22" s="592">
        <v>61</v>
      </c>
      <c r="M22" s="592">
        <v>66</v>
      </c>
    </row>
    <row r="23" spans="1:13" s="680" customFormat="1" ht="15">
      <c r="A23" s="389">
        <v>8</v>
      </c>
      <c r="B23" s="261" t="s">
        <v>733</v>
      </c>
      <c r="C23" s="678">
        <v>2456</v>
      </c>
      <c r="D23" s="592">
        <v>2451</v>
      </c>
      <c r="E23" s="592">
        <v>1822</v>
      </c>
      <c r="F23" s="592">
        <v>1891</v>
      </c>
      <c r="G23" s="592">
        <v>1823</v>
      </c>
      <c r="H23" s="592">
        <v>446</v>
      </c>
      <c r="I23" s="592">
        <v>1840</v>
      </c>
      <c r="J23" s="592">
        <v>1844</v>
      </c>
      <c r="K23" s="592">
        <v>1791</v>
      </c>
      <c r="L23" s="592">
        <v>1775</v>
      </c>
      <c r="M23" s="592">
        <v>1742</v>
      </c>
    </row>
    <row r="24" spans="1:13" s="680" customFormat="1" ht="15">
      <c r="A24" s="389">
        <v>9</v>
      </c>
      <c r="B24" s="261" t="s">
        <v>734</v>
      </c>
      <c r="C24" s="678">
        <v>2326</v>
      </c>
      <c r="D24" s="592">
        <v>2304</v>
      </c>
      <c r="E24" s="592">
        <v>2168</v>
      </c>
      <c r="F24" s="592">
        <v>2204</v>
      </c>
      <c r="G24" s="592">
        <v>2217</v>
      </c>
      <c r="H24" s="592">
        <v>2161</v>
      </c>
      <c r="I24" s="592">
        <v>2207</v>
      </c>
      <c r="J24" s="592">
        <v>2210</v>
      </c>
      <c r="K24" s="592">
        <v>2216</v>
      </c>
      <c r="L24" s="592">
        <v>2260</v>
      </c>
      <c r="M24" s="592">
        <v>2202</v>
      </c>
    </row>
    <row r="25" spans="1:13" s="680" customFormat="1" ht="15">
      <c r="A25" s="389">
        <v>10</v>
      </c>
      <c r="B25" s="261" t="s">
        <v>735</v>
      </c>
      <c r="C25" s="678">
        <v>1445</v>
      </c>
      <c r="D25" s="592">
        <v>1424</v>
      </c>
      <c r="E25" s="592">
        <v>1311</v>
      </c>
      <c r="F25" s="592">
        <v>1328</v>
      </c>
      <c r="G25" s="592">
        <v>1288</v>
      </c>
      <c r="H25" s="592">
        <v>499</v>
      </c>
      <c r="I25" s="592">
        <v>1303</v>
      </c>
      <c r="J25" s="592">
        <v>1296</v>
      </c>
      <c r="K25" s="592">
        <v>1294</v>
      </c>
      <c r="L25" s="592">
        <v>1274</v>
      </c>
      <c r="M25" s="592">
        <v>1287</v>
      </c>
    </row>
    <row r="26" spans="1:13" s="680" customFormat="1" ht="15">
      <c r="A26" s="389">
        <v>11</v>
      </c>
      <c r="B26" s="261" t="s">
        <v>736</v>
      </c>
      <c r="C26" s="678">
        <v>1100</v>
      </c>
      <c r="D26" s="592">
        <v>1075</v>
      </c>
      <c r="E26" s="592">
        <v>995</v>
      </c>
      <c r="F26" s="592">
        <v>1025</v>
      </c>
      <c r="G26" s="592">
        <v>982</v>
      </c>
      <c r="H26" s="592">
        <v>355</v>
      </c>
      <c r="I26" s="592">
        <v>962</v>
      </c>
      <c r="J26" s="592">
        <v>947</v>
      </c>
      <c r="K26" s="592">
        <v>932</v>
      </c>
      <c r="L26" s="592">
        <v>938</v>
      </c>
      <c r="M26" s="592">
        <v>922</v>
      </c>
    </row>
    <row r="27" spans="1:13" s="680" customFormat="1" ht="15">
      <c r="A27" s="389">
        <v>12</v>
      </c>
      <c r="B27" s="261" t="s">
        <v>737</v>
      </c>
      <c r="C27" s="685">
        <v>777</v>
      </c>
      <c r="D27" s="592">
        <v>761</v>
      </c>
      <c r="E27" s="592">
        <v>732</v>
      </c>
      <c r="F27" s="592">
        <v>743</v>
      </c>
      <c r="G27" s="592">
        <v>710</v>
      </c>
      <c r="H27" s="592">
        <v>0</v>
      </c>
      <c r="I27" s="592">
        <v>709</v>
      </c>
      <c r="J27" s="592">
        <v>732</v>
      </c>
      <c r="K27" s="592">
        <v>705</v>
      </c>
      <c r="L27" s="592">
        <v>685</v>
      </c>
      <c r="M27" s="592">
        <v>692</v>
      </c>
    </row>
    <row r="28" spans="1:13" ht="12.75">
      <c r="A28" s="29"/>
      <c r="B28" s="29" t="s">
        <v>17</v>
      </c>
      <c r="C28" s="137">
        <f>SUM(C16:C27)</f>
        <v>15474</v>
      </c>
      <c r="D28" s="137">
        <f aca="true" t="shared" si="0" ref="D28:M28">SUM(D16:D27)</f>
        <v>15316</v>
      </c>
      <c r="E28" s="137">
        <f t="shared" si="0"/>
        <v>13298</v>
      </c>
      <c r="F28" s="137">
        <f t="shared" si="0"/>
        <v>13562</v>
      </c>
      <c r="G28" s="137">
        <f t="shared" si="0"/>
        <v>13382</v>
      </c>
      <c r="H28" s="137">
        <f t="shared" si="0"/>
        <v>6148</v>
      </c>
      <c r="I28" s="137">
        <f t="shared" si="0"/>
        <v>13160</v>
      </c>
      <c r="J28" s="137">
        <f t="shared" si="0"/>
        <v>13153</v>
      </c>
      <c r="K28" s="137">
        <f t="shared" si="0"/>
        <v>13208</v>
      </c>
      <c r="L28" s="137">
        <f t="shared" si="0"/>
        <v>13138</v>
      </c>
      <c r="M28" s="137">
        <f t="shared" si="0"/>
        <v>13060</v>
      </c>
    </row>
    <row r="29" spans="1:13" ht="12.75">
      <c r="A29" s="30"/>
      <c r="B29" s="30"/>
      <c r="C29" s="202"/>
      <c r="D29" s="202"/>
      <c r="E29" s="667"/>
      <c r="F29" s="667"/>
      <c r="G29" s="667"/>
      <c r="H29" s="667"/>
      <c r="I29" s="667"/>
      <c r="J29" s="667"/>
      <c r="K29" s="667"/>
      <c r="L29" s="667"/>
      <c r="M29" s="667"/>
    </row>
    <row r="30" spans="1:13" ht="12.75">
      <c r="A30" s="30"/>
      <c r="B30" s="29" t="s">
        <v>17</v>
      </c>
      <c r="C30" s="202">
        <v>15513</v>
      </c>
      <c r="D30" s="202"/>
      <c r="E30" s="1270">
        <v>12457</v>
      </c>
      <c r="F30" s="1272" t="s">
        <v>1024</v>
      </c>
      <c r="G30" s="202"/>
      <c r="H30" s="202"/>
      <c r="I30" s="202"/>
      <c r="J30" s="202"/>
      <c r="K30" s="202"/>
      <c r="L30" s="202"/>
      <c r="M30" s="202"/>
    </row>
    <row r="31" spans="1:13" ht="15.75" customHeight="1">
      <c r="A31" s="561"/>
      <c r="B31" s="561"/>
      <c r="C31" s="626"/>
      <c r="D31" s="626"/>
      <c r="E31" s="1271">
        <f>E30/C30</f>
        <v>0.8030039321859086</v>
      </c>
      <c r="F31" s="626"/>
      <c r="G31" s="626"/>
      <c r="H31" s="626"/>
      <c r="I31" s="626"/>
      <c r="J31" s="1124" t="s">
        <v>777</v>
      </c>
      <c r="K31" s="1124"/>
      <c r="L31" s="626"/>
      <c r="M31" s="539"/>
    </row>
    <row r="32" spans="1:13" ht="15.75">
      <c r="A32" s="198"/>
      <c r="B32" s="198"/>
      <c r="C32" s="198"/>
      <c r="D32" s="198"/>
      <c r="E32" s="198"/>
      <c r="F32" s="198"/>
      <c r="G32" s="198"/>
      <c r="H32" s="198"/>
      <c r="I32" s="198"/>
      <c r="J32" s="198"/>
      <c r="K32" s="198"/>
      <c r="L32" s="198"/>
      <c r="M32" s="198"/>
    </row>
    <row r="33" spans="1:13" ht="16.5" thickBot="1">
      <c r="A33" s="198" t="s">
        <v>20</v>
      </c>
      <c r="B33" s="620"/>
      <c r="C33" s="198"/>
      <c r="D33" s="198"/>
      <c r="E33" s="198"/>
      <c r="F33" s="198"/>
      <c r="G33" s="198"/>
      <c r="H33" s="198"/>
      <c r="I33" s="198"/>
      <c r="J33" s="539"/>
      <c r="K33" s="198"/>
      <c r="L33" s="609"/>
      <c r="M33" s="539"/>
    </row>
    <row r="34" spans="3:13" ht="15.75">
      <c r="C34" s="198"/>
      <c r="D34" s="514" t="s">
        <v>778</v>
      </c>
      <c r="E34" s="198"/>
      <c r="F34" s="198"/>
      <c r="G34" s="198"/>
      <c r="H34" s="609"/>
      <c r="I34" s="609"/>
      <c r="J34" s="540" t="s">
        <v>1019</v>
      </c>
      <c r="K34" s="609"/>
      <c r="L34" s="609"/>
      <c r="M34" s="540"/>
    </row>
    <row r="35" spans="1:13" ht="15.75">
      <c r="A35" s="198"/>
      <c r="B35" s="198"/>
      <c r="C35" s="198"/>
      <c r="D35" s="515" t="s">
        <v>779</v>
      </c>
      <c r="E35" s="198"/>
      <c r="F35" s="198"/>
      <c r="G35" s="198"/>
      <c r="H35" s="609"/>
      <c r="I35" s="609"/>
      <c r="J35" s="540" t="s">
        <v>756</v>
      </c>
      <c r="K35" s="609"/>
      <c r="L35" s="609"/>
      <c r="M35" s="540"/>
    </row>
    <row r="36" spans="1:13" ht="15.75">
      <c r="A36" s="198"/>
      <c r="B36" s="198"/>
      <c r="C36" s="198"/>
      <c r="D36" s="516" t="s">
        <v>780</v>
      </c>
      <c r="E36" s="198"/>
      <c r="F36" s="198"/>
      <c r="G36" s="198"/>
      <c r="H36" s="596"/>
      <c r="I36" s="596"/>
      <c r="J36" s="492" t="s">
        <v>81</v>
      </c>
      <c r="K36" s="596"/>
      <c r="L36" s="198"/>
      <c r="M36" s="492"/>
    </row>
  </sheetData>
  <sheetProtection/>
  <mergeCells count="14">
    <mergeCell ref="J31:K31"/>
    <mergeCell ref="B13:B14"/>
    <mergeCell ref="C13:C14"/>
    <mergeCell ref="D13:D14"/>
    <mergeCell ref="C3:J3"/>
    <mergeCell ref="E13:M13"/>
    <mergeCell ref="K12:M12"/>
    <mergeCell ref="A9:F9"/>
    <mergeCell ref="A10:F10"/>
    <mergeCell ref="L2:M2"/>
    <mergeCell ref="H2:I2"/>
    <mergeCell ref="A4:M4"/>
    <mergeCell ref="A5:M5"/>
    <mergeCell ref="A13:A1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6" r:id="rId1"/>
</worksheet>
</file>

<file path=xl/worksheets/sheet53.xml><?xml version="1.0" encoding="utf-8"?>
<worksheet xmlns="http://schemas.openxmlformats.org/spreadsheetml/2006/main" xmlns:r="http://schemas.openxmlformats.org/officeDocument/2006/relationships">
  <sheetPr>
    <pageSetUpPr fitToPage="1"/>
  </sheetPr>
  <dimension ref="A2:P33"/>
  <sheetViews>
    <sheetView view="pageBreakPreview" zoomScale="90" zoomScaleNormal="80" zoomScaleSheetLayoutView="90" zoomScalePageLayoutView="0" workbookViewId="0" topLeftCell="A10">
      <selection activeCell="K30" sqref="K30:L30"/>
    </sheetView>
  </sheetViews>
  <sheetFormatPr defaultColWidth="9.140625" defaultRowHeight="12.75"/>
  <cols>
    <col min="2" max="2" width="12.8515625" style="0" customWidth="1"/>
    <col min="4" max="4" width="8.421875" style="0" customWidth="1"/>
    <col min="5" max="5" width="12.8515625" style="0" customWidth="1"/>
    <col min="6" max="6" width="16.00390625" style="0" customWidth="1"/>
    <col min="7" max="7" width="15.28125" style="0" customWidth="1"/>
    <col min="8" max="8" width="15.57421875" style="0" customWidth="1"/>
    <col min="9" max="9" width="18.00390625" style="0" customWidth="1"/>
    <col min="10" max="10" width="10.00390625" style="0" customWidth="1"/>
    <col min="11" max="11" width="12.7109375" style="0" customWidth="1"/>
    <col min="12" max="12" width="10.140625" style="0" customWidth="1"/>
    <col min="13" max="13" width="20.7109375" style="0" customWidth="1"/>
  </cols>
  <sheetData>
    <row r="1" ht="69" customHeight="1"/>
    <row r="2" spans="3:16" ht="18">
      <c r="C2" s="872" t="s">
        <v>0</v>
      </c>
      <c r="D2" s="872"/>
      <c r="E2" s="872"/>
      <c r="F2" s="872"/>
      <c r="G2" s="872"/>
      <c r="H2" s="872"/>
      <c r="I2" s="872"/>
      <c r="J2" s="218"/>
      <c r="K2" s="218"/>
      <c r="L2" s="1116" t="s">
        <v>520</v>
      </c>
      <c r="M2" s="1116"/>
      <c r="N2" s="218"/>
      <c r="O2" s="218"/>
      <c r="P2" s="218"/>
    </row>
    <row r="3" spans="2:16" ht="21">
      <c r="B3" s="873" t="s">
        <v>781</v>
      </c>
      <c r="C3" s="873"/>
      <c r="D3" s="873"/>
      <c r="E3" s="873"/>
      <c r="F3" s="873"/>
      <c r="G3" s="873"/>
      <c r="H3" s="873"/>
      <c r="I3" s="873"/>
      <c r="J3" s="873"/>
      <c r="K3" s="873"/>
      <c r="L3" s="873"/>
      <c r="M3" s="219"/>
      <c r="N3" s="219"/>
      <c r="O3" s="219"/>
      <c r="P3" s="219"/>
    </row>
    <row r="4" spans="3:16" ht="21">
      <c r="C4" s="186"/>
      <c r="D4" s="186"/>
      <c r="E4" s="186"/>
      <c r="F4" s="186"/>
      <c r="G4" s="186"/>
      <c r="H4" s="186"/>
      <c r="I4" s="186"/>
      <c r="J4" s="186"/>
      <c r="K4" s="186"/>
      <c r="L4" s="186"/>
      <c r="M4" s="186"/>
      <c r="N4" s="219"/>
      <c r="O4" s="219"/>
      <c r="P4" s="219"/>
    </row>
    <row r="5" spans="1:13" ht="20.25" customHeight="1">
      <c r="A5" s="1132" t="s">
        <v>519</v>
      </c>
      <c r="B5" s="1132"/>
      <c r="C5" s="1132"/>
      <c r="D5" s="1132"/>
      <c r="E5" s="1132"/>
      <c r="F5" s="1132"/>
      <c r="G5" s="1132"/>
      <c r="H5" s="1132"/>
      <c r="I5" s="1132"/>
      <c r="J5" s="1132"/>
      <c r="K5" s="1132"/>
      <c r="L5" s="1132"/>
      <c r="M5" s="1132"/>
    </row>
    <row r="6" spans="1:13" ht="20.25" customHeight="1">
      <c r="A6" s="199" t="s">
        <v>755</v>
      </c>
      <c r="B6" s="199"/>
      <c r="C6" s="200"/>
      <c r="D6" s="341"/>
      <c r="E6" s="341"/>
      <c r="F6" s="341"/>
      <c r="G6" s="341"/>
      <c r="H6" s="341"/>
      <c r="I6" s="341"/>
      <c r="J6" s="341"/>
      <c r="K6" s="341"/>
      <c r="L6" s="341"/>
      <c r="M6" s="341"/>
    </row>
    <row r="7" spans="1:14" ht="20.25" customHeight="1">
      <c r="A7" s="1125"/>
      <c r="B7" s="1125"/>
      <c r="C7" s="1125"/>
      <c r="D7" s="1125"/>
      <c r="E7" s="1125"/>
      <c r="F7" s="1125"/>
      <c r="G7" s="1125"/>
      <c r="H7" s="875" t="s">
        <v>796</v>
      </c>
      <c r="I7" s="875"/>
      <c r="J7" s="875"/>
      <c r="K7" s="875"/>
      <c r="L7" s="875"/>
      <c r="M7" s="875"/>
      <c r="N7" s="109"/>
    </row>
    <row r="8" spans="1:14" ht="15" customHeight="1">
      <c r="A8" s="994" t="s">
        <v>71</v>
      </c>
      <c r="B8" s="994" t="s">
        <v>281</v>
      </c>
      <c r="C8" s="1126" t="s">
        <v>410</v>
      </c>
      <c r="D8" s="1127"/>
      <c r="E8" s="1127"/>
      <c r="F8" s="1127"/>
      <c r="G8" s="1128"/>
      <c r="H8" s="993" t="s">
        <v>407</v>
      </c>
      <c r="I8" s="993"/>
      <c r="J8" s="993"/>
      <c r="K8" s="993"/>
      <c r="L8" s="993"/>
      <c r="M8" s="993" t="s">
        <v>282</v>
      </c>
      <c r="N8" s="13"/>
    </row>
    <row r="9" spans="1:13" ht="12.75" customHeight="1">
      <c r="A9" s="995"/>
      <c r="B9" s="995"/>
      <c r="C9" s="1129"/>
      <c r="D9" s="1130"/>
      <c r="E9" s="1130"/>
      <c r="F9" s="1130"/>
      <c r="G9" s="1131"/>
      <c r="H9" s="993"/>
      <c r="I9" s="993"/>
      <c r="J9" s="993"/>
      <c r="K9" s="993"/>
      <c r="L9" s="993"/>
      <c r="M9" s="993"/>
    </row>
    <row r="10" spans="1:13" ht="5.25" customHeight="1">
      <c r="A10" s="995"/>
      <c r="B10" s="995"/>
      <c r="C10" s="1129"/>
      <c r="D10" s="1130"/>
      <c r="E10" s="1130"/>
      <c r="F10" s="1130"/>
      <c r="G10" s="1131"/>
      <c r="H10" s="993"/>
      <c r="I10" s="993"/>
      <c r="J10" s="993"/>
      <c r="K10" s="993"/>
      <c r="L10" s="993"/>
      <c r="M10" s="993"/>
    </row>
    <row r="11" spans="1:13" ht="68.25" customHeight="1">
      <c r="A11" s="996"/>
      <c r="B11" s="996"/>
      <c r="C11" s="224" t="s">
        <v>283</v>
      </c>
      <c r="D11" s="224" t="s">
        <v>284</v>
      </c>
      <c r="E11" s="224" t="s">
        <v>285</v>
      </c>
      <c r="F11" s="224" t="s">
        <v>286</v>
      </c>
      <c r="G11" s="251" t="s">
        <v>287</v>
      </c>
      <c r="H11" s="250" t="s">
        <v>406</v>
      </c>
      <c r="I11" s="250" t="s">
        <v>411</v>
      </c>
      <c r="J11" s="250" t="s">
        <v>408</v>
      </c>
      <c r="K11" s="250" t="s">
        <v>409</v>
      </c>
      <c r="L11" s="250" t="s">
        <v>45</v>
      </c>
      <c r="M11" s="993"/>
    </row>
    <row r="12" spans="1:13" ht="15">
      <c r="A12" s="225">
        <v>1</v>
      </c>
      <c r="B12" s="225">
        <v>2</v>
      </c>
      <c r="C12" s="225">
        <v>3</v>
      </c>
      <c r="D12" s="225">
        <v>4</v>
      </c>
      <c r="E12" s="225">
        <v>5</v>
      </c>
      <c r="F12" s="225">
        <v>6</v>
      </c>
      <c r="G12" s="225">
        <v>7</v>
      </c>
      <c r="H12" s="225">
        <v>8</v>
      </c>
      <c r="I12" s="225">
        <v>9</v>
      </c>
      <c r="J12" s="225">
        <v>10</v>
      </c>
      <c r="K12" s="225">
        <v>11</v>
      </c>
      <c r="L12" s="225">
        <v>12</v>
      </c>
      <c r="M12" s="225">
        <v>13</v>
      </c>
    </row>
    <row r="13" spans="1:13" ht="15">
      <c r="A13" s="8">
        <v>1</v>
      </c>
      <c r="B13" s="19" t="s">
        <v>726</v>
      </c>
      <c r="C13" s="273">
        <v>0</v>
      </c>
      <c r="D13" s="273">
        <v>0</v>
      </c>
      <c r="E13" s="273">
        <v>0</v>
      </c>
      <c r="F13" s="273">
        <v>0</v>
      </c>
      <c r="G13" s="273">
        <v>0</v>
      </c>
      <c r="H13" s="273">
        <v>0</v>
      </c>
      <c r="I13" s="273">
        <v>0</v>
      </c>
      <c r="J13" s="273">
        <v>0</v>
      </c>
      <c r="K13" s="273">
        <v>0</v>
      </c>
      <c r="L13" s="273">
        <v>0</v>
      </c>
      <c r="M13" s="273"/>
    </row>
    <row r="14" spans="1:13" ht="15">
      <c r="A14" s="8">
        <v>2</v>
      </c>
      <c r="B14" s="19" t="s">
        <v>727</v>
      </c>
      <c r="C14" s="273">
        <v>0</v>
      </c>
      <c r="D14" s="273">
        <v>0</v>
      </c>
      <c r="E14" s="273">
        <v>0</v>
      </c>
      <c r="F14" s="273">
        <v>0</v>
      </c>
      <c r="G14" s="273">
        <v>0</v>
      </c>
      <c r="H14" s="273">
        <v>0</v>
      </c>
      <c r="I14" s="273">
        <v>0</v>
      </c>
      <c r="J14" s="273">
        <v>0</v>
      </c>
      <c r="K14" s="273">
        <v>0</v>
      </c>
      <c r="L14" s="273">
        <v>0</v>
      </c>
      <c r="M14" s="273"/>
    </row>
    <row r="15" spans="1:13" ht="15">
      <c r="A15" s="8">
        <v>3</v>
      </c>
      <c r="B15" s="19" t="s">
        <v>728</v>
      </c>
      <c r="C15" s="273">
        <v>0</v>
      </c>
      <c r="D15" s="273">
        <v>0</v>
      </c>
      <c r="E15" s="273">
        <v>0</v>
      </c>
      <c r="F15" s="273">
        <v>0</v>
      </c>
      <c r="G15" s="273">
        <v>0</v>
      </c>
      <c r="H15" s="273">
        <v>0</v>
      </c>
      <c r="I15" s="273">
        <v>0</v>
      </c>
      <c r="J15" s="273">
        <v>0</v>
      </c>
      <c r="K15" s="273">
        <v>0</v>
      </c>
      <c r="L15" s="273">
        <v>0</v>
      </c>
      <c r="M15" s="273"/>
    </row>
    <row r="16" spans="1:13" ht="15">
      <c r="A16" s="8">
        <v>4</v>
      </c>
      <c r="B16" s="19" t="s">
        <v>729</v>
      </c>
      <c r="C16" s="273">
        <v>0</v>
      </c>
      <c r="D16" s="273">
        <v>0</v>
      </c>
      <c r="E16" s="273">
        <v>0</v>
      </c>
      <c r="F16" s="273">
        <v>0</v>
      </c>
      <c r="G16" s="273">
        <v>0</v>
      </c>
      <c r="H16" s="273">
        <v>0</v>
      </c>
      <c r="I16" s="273">
        <v>0</v>
      </c>
      <c r="J16" s="273">
        <v>0</v>
      </c>
      <c r="K16" s="273">
        <v>0</v>
      </c>
      <c r="L16" s="273">
        <v>0</v>
      </c>
      <c r="M16" s="273"/>
    </row>
    <row r="17" spans="1:13" ht="15">
      <c r="A17" s="8">
        <v>5</v>
      </c>
      <c r="B17" s="19" t="s">
        <v>730</v>
      </c>
      <c r="C17" s="273">
        <v>0</v>
      </c>
      <c r="D17" s="273">
        <v>0</v>
      </c>
      <c r="E17" s="273">
        <v>0</v>
      </c>
      <c r="F17" s="273">
        <v>0</v>
      </c>
      <c r="G17" s="273">
        <v>0</v>
      </c>
      <c r="H17" s="273">
        <v>0</v>
      </c>
      <c r="I17" s="273">
        <v>0</v>
      </c>
      <c r="J17" s="273">
        <v>0</v>
      </c>
      <c r="K17" s="273">
        <v>0</v>
      </c>
      <c r="L17" s="273">
        <v>0</v>
      </c>
      <c r="M17" s="273"/>
    </row>
    <row r="18" spans="1:13" ht="15">
      <c r="A18" s="8">
        <v>6</v>
      </c>
      <c r="B18" s="19" t="s">
        <v>731</v>
      </c>
      <c r="C18" s="273">
        <v>0</v>
      </c>
      <c r="D18" s="273">
        <v>0</v>
      </c>
      <c r="E18" s="273">
        <v>0</v>
      </c>
      <c r="F18" s="273">
        <v>0</v>
      </c>
      <c r="G18" s="273">
        <v>0</v>
      </c>
      <c r="H18" s="273">
        <v>0</v>
      </c>
      <c r="I18" s="273">
        <v>0</v>
      </c>
      <c r="J18" s="273">
        <v>0</v>
      </c>
      <c r="K18" s="273">
        <v>0</v>
      </c>
      <c r="L18" s="273">
        <v>0</v>
      </c>
      <c r="M18" s="273"/>
    </row>
    <row r="19" spans="1:13" ht="15">
      <c r="A19" s="8">
        <v>7</v>
      </c>
      <c r="B19" s="19" t="s">
        <v>732</v>
      </c>
      <c r="C19" s="273">
        <v>0</v>
      </c>
      <c r="D19" s="273">
        <v>0</v>
      </c>
      <c r="E19" s="273">
        <v>0</v>
      </c>
      <c r="F19" s="273">
        <v>0</v>
      </c>
      <c r="G19" s="273">
        <v>0</v>
      </c>
      <c r="H19" s="273">
        <v>0</v>
      </c>
      <c r="I19" s="273">
        <v>0</v>
      </c>
      <c r="J19" s="273">
        <v>0</v>
      </c>
      <c r="K19" s="273">
        <v>0</v>
      </c>
      <c r="L19" s="273">
        <v>0</v>
      </c>
      <c r="M19" s="273"/>
    </row>
    <row r="20" spans="1:13" ht="123" customHeight="1">
      <c r="A20" s="8">
        <v>8</v>
      </c>
      <c r="B20" s="19" t="s">
        <v>733</v>
      </c>
      <c r="C20" s="273">
        <v>0</v>
      </c>
      <c r="D20" s="273">
        <v>1</v>
      </c>
      <c r="E20" s="273">
        <v>0</v>
      </c>
      <c r="F20" s="273">
        <v>0</v>
      </c>
      <c r="G20" s="273">
        <v>0</v>
      </c>
      <c r="H20" s="273">
        <v>0</v>
      </c>
      <c r="I20" s="273">
        <v>0</v>
      </c>
      <c r="J20" s="273">
        <v>1</v>
      </c>
      <c r="K20" s="273">
        <v>0</v>
      </c>
      <c r="L20" s="273">
        <v>0</v>
      </c>
      <c r="M20" s="450" t="s">
        <v>998</v>
      </c>
    </row>
    <row r="21" spans="1:13" ht="15">
      <c r="A21" s="8">
        <v>9</v>
      </c>
      <c r="B21" s="19" t="s">
        <v>734</v>
      </c>
      <c r="C21" s="273">
        <v>0</v>
      </c>
      <c r="D21" s="273">
        <v>0</v>
      </c>
      <c r="E21" s="273">
        <v>0</v>
      </c>
      <c r="F21" s="273">
        <v>0</v>
      </c>
      <c r="G21" s="273">
        <v>0</v>
      </c>
      <c r="H21" s="273">
        <v>0</v>
      </c>
      <c r="I21" s="273">
        <v>0</v>
      </c>
      <c r="J21" s="273">
        <v>0</v>
      </c>
      <c r="K21" s="273">
        <v>0</v>
      </c>
      <c r="L21" s="273">
        <v>0</v>
      </c>
      <c r="M21" s="227"/>
    </row>
    <row r="22" spans="1:13" ht="15">
      <c r="A22" s="8">
        <v>10</v>
      </c>
      <c r="B22" s="19" t="s">
        <v>735</v>
      </c>
      <c r="C22" s="273">
        <v>0</v>
      </c>
      <c r="D22" s="273">
        <v>0</v>
      </c>
      <c r="E22" s="273">
        <v>0</v>
      </c>
      <c r="F22" s="273">
        <v>0</v>
      </c>
      <c r="G22" s="273">
        <v>0</v>
      </c>
      <c r="H22" s="273">
        <v>0</v>
      </c>
      <c r="I22" s="273">
        <v>0</v>
      </c>
      <c r="J22" s="273">
        <v>0</v>
      </c>
      <c r="K22" s="273">
        <v>0</v>
      </c>
      <c r="L22" s="273">
        <v>0</v>
      </c>
      <c r="M22" s="228"/>
    </row>
    <row r="23" spans="1:13" ht="15">
      <c r="A23" s="8">
        <v>11</v>
      </c>
      <c r="B23" s="19" t="s">
        <v>736</v>
      </c>
      <c r="C23" s="273">
        <v>0</v>
      </c>
      <c r="D23" s="273">
        <v>0</v>
      </c>
      <c r="E23" s="273">
        <v>0</v>
      </c>
      <c r="F23" s="273">
        <v>0</v>
      </c>
      <c r="G23" s="273">
        <v>0</v>
      </c>
      <c r="H23" s="273">
        <v>0</v>
      </c>
      <c r="I23" s="273">
        <v>0</v>
      </c>
      <c r="J23" s="273">
        <v>0</v>
      </c>
      <c r="K23" s="273">
        <v>0</v>
      </c>
      <c r="L23" s="273">
        <v>0</v>
      </c>
      <c r="M23" s="228"/>
    </row>
    <row r="24" spans="1:13" ht="15">
      <c r="A24" s="8">
        <v>12</v>
      </c>
      <c r="B24" s="19" t="s">
        <v>737</v>
      </c>
      <c r="C24" s="273">
        <v>0</v>
      </c>
      <c r="D24" s="273">
        <v>0</v>
      </c>
      <c r="E24" s="273">
        <v>0</v>
      </c>
      <c r="F24" s="273">
        <v>0</v>
      </c>
      <c r="G24" s="273">
        <v>0</v>
      </c>
      <c r="H24" s="273">
        <v>0</v>
      </c>
      <c r="I24" s="273">
        <v>0</v>
      </c>
      <c r="J24" s="273">
        <v>0</v>
      </c>
      <c r="K24" s="273">
        <v>0</v>
      </c>
      <c r="L24" s="273">
        <v>0</v>
      </c>
      <c r="M24" s="228"/>
    </row>
    <row r="25" spans="1:13" s="15" customFormat="1" ht="12.75">
      <c r="A25" s="29"/>
      <c r="B25" s="29" t="s">
        <v>17</v>
      </c>
      <c r="C25" s="3">
        <f>SUM(C13:C24)</f>
        <v>0</v>
      </c>
      <c r="D25" s="3">
        <f aca="true" t="shared" si="0" ref="D25:L25">SUM(D13:D24)</f>
        <v>1</v>
      </c>
      <c r="E25" s="3">
        <f t="shared" si="0"/>
        <v>0</v>
      </c>
      <c r="F25" s="3">
        <f t="shared" si="0"/>
        <v>0</v>
      </c>
      <c r="G25" s="3">
        <f t="shared" si="0"/>
        <v>0</v>
      </c>
      <c r="H25" s="3">
        <f t="shared" si="0"/>
        <v>0</v>
      </c>
      <c r="I25" s="3">
        <f t="shared" si="0"/>
        <v>0</v>
      </c>
      <c r="J25" s="3">
        <f t="shared" si="0"/>
        <v>1</v>
      </c>
      <c r="K25" s="3">
        <f t="shared" si="0"/>
        <v>0</v>
      </c>
      <c r="L25" s="3">
        <f t="shared" si="0"/>
        <v>0</v>
      </c>
      <c r="M25" s="29"/>
    </row>
    <row r="26" spans="1:13" ht="12.75">
      <c r="A26" s="30"/>
      <c r="B26" s="30"/>
      <c r="C26" s="13"/>
      <c r="D26" s="13"/>
      <c r="E26" s="13"/>
      <c r="F26" s="13"/>
      <c r="G26" s="13"/>
      <c r="H26" s="13"/>
      <c r="I26" s="13"/>
      <c r="J26" s="13"/>
      <c r="K26" s="13"/>
      <c r="L26" s="13"/>
      <c r="M26" s="13"/>
    </row>
    <row r="27" spans="1:13" ht="12.75">
      <c r="A27" s="30"/>
      <c r="B27" s="30"/>
      <c r="C27" s="13"/>
      <c r="D27" s="13"/>
      <c r="E27" s="13"/>
      <c r="F27" s="13"/>
      <c r="G27" s="13"/>
      <c r="H27" s="13"/>
      <c r="I27" s="13"/>
      <c r="J27" s="13"/>
      <c r="K27" s="13"/>
      <c r="L27" s="13"/>
      <c r="M27" s="13"/>
    </row>
    <row r="28" spans="1:13" ht="15.75">
      <c r="A28" s="561"/>
      <c r="B28" s="561"/>
      <c r="C28" s="559"/>
      <c r="D28" s="559"/>
      <c r="E28" s="559"/>
      <c r="F28" s="559"/>
      <c r="G28" s="559"/>
      <c r="H28" s="559"/>
      <c r="I28" s="559"/>
      <c r="J28" s="559"/>
      <c r="K28" s="732" t="s">
        <v>777</v>
      </c>
      <c r="L28" s="732"/>
      <c r="M28" s="559"/>
    </row>
    <row r="29" spans="1:13" ht="15">
      <c r="A29" s="538"/>
      <c r="B29" s="538"/>
      <c r="C29" s="538"/>
      <c r="D29" s="538"/>
      <c r="E29" s="538"/>
      <c r="F29" s="538"/>
      <c r="G29" s="538"/>
      <c r="H29" s="538"/>
      <c r="I29" s="538"/>
      <c r="J29" s="538"/>
      <c r="K29" s="538"/>
      <c r="L29" s="538"/>
      <c r="M29" s="538"/>
    </row>
    <row r="30" spans="1:13" ht="16.5" thickBot="1">
      <c r="A30" s="198" t="s">
        <v>20</v>
      </c>
      <c r="B30" s="620"/>
      <c r="C30" s="198"/>
      <c r="D30" s="198"/>
      <c r="E30" s="538"/>
      <c r="F30" s="538"/>
      <c r="G30" s="609"/>
      <c r="H30" s="609"/>
      <c r="I30" s="606"/>
      <c r="J30" s="606"/>
      <c r="K30" s="732"/>
      <c r="L30" s="732"/>
      <c r="M30" s="198"/>
    </row>
    <row r="31" spans="2:13" ht="15" customHeight="1">
      <c r="B31" s="198"/>
      <c r="C31" s="198"/>
      <c r="D31" s="198"/>
      <c r="E31" s="514" t="s">
        <v>778</v>
      </c>
      <c r="F31" s="538"/>
      <c r="G31" s="609"/>
      <c r="H31" s="609"/>
      <c r="I31" s="609"/>
      <c r="J31" s="609"/>
      <c r="K31" s="540" t="s">
        <v>1019</v>
      </c>
      <c r="L31" s="338"/>
      <c r="M31" s="198"/>
    </row>
    <row r="32" spans="1:13" ht="15" customHeight="1">
      <c r="A32" s="198"/>
      <c r="B32" s="198"/>
      <c r="C32" s="198"/>
      <c r="D32" s="198"/>
      <c r="E32" s="515" t="s">
        <v>779</v>
      </c>
      <c r="F32" s="538"/>
      <c r="G32" s="609"/>
      <c r="H32" s="609"/>
      <c r="I32" s="609"/>
      <c r="J32" s="609"/>
      <c r="K32" s="540" t="s">
        <v>756</v>
      </c>
      <c r="L32" s="338"/>
      <c r="M32" s="198"/>
    </row>
    <row r="33" spans="1:13" ht="15.75">
      <c r="A33" s="538"/>
      <c r="B33" s="538"/>
      <c r="C33" s="198"/>
      <c r="D33" s="198"/>
      <c r="E33" s="516" t="s">
        <v>780</v>
      </c>
      <c r="F33" s="538"/>
      <c r="G33" s="596"/>
      <c r="H33" s="596"/>
      <c r="I33" s="491"/>
      <c r="J33" s="491"/>
      <c r="K33" s="492" t="s">
        <v>81</v>
      </c>
      <c r="L33" s="36" t="s">
        <v>11</v>
      </c>
      <c r="M33" s="198"/>
    </row>
  </sheetData>
  <sheetProtection/>
  <mergeCells count="13">
    <mergeCell ref="K30:L30"/>
    <mergeCell ref="B3:L3"/>
    <mergeCell ref="L2:M2"/>
    <mergeCell ref="C2:I2"/>
    <mergeCell ref="H8:L10"/>
    <mergeCell ref="H7:M7"/>
    <mergeCell ref="A5:M5"/>
    <mergeCell ref="A7:G7"/>
    <mergeCell ref="M8:M11"/>
    <mergeCell ref="A8:A11"/>
    <mergeCell ref="K28:L28"/>
    <mergeCell ref="B8:B11"/>
    <mergeCell ref="C8:G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8" r:id="rId1"/>
  <colBreaks count="1" manualBreakCount="1">
    <brk id="13" max="65535" man="1"/>
  </colBreaks>
</worksheet>
</file>

<file path=xl/worksheets/sheet54.xml><?xml version="1.0" encoding="utf-8"?>
<worksheet xmlns="http://schemas.openxmlformats.org/spreadsheetml/2006/main" xmlns:r="http://schemas.openxmlformats.org/officeDocument/2006/relationships">
  <sheetPr>
    <tabColor theme="3" tint="0.7999799847602844"/>
    <pageSetUpPr fitToPage="1"/>
  </sheetPr>
  <dimension ref="A1:L47"/>
  <sheetViews>
    <sheetView view="pageBreakPreview" zoomScale="90" zoomScaleSheetLayoutView="90" zoomScalePageLayoutView="0" workbookViewId="0" topLeftCell="A34">
      <selection activeCell="C39" sqref="C39"/>
    </sheetView>
  </sheetViews>
  <sheetFormatPr defaultColWidth="9.140625" defaultRowHeight="12.75"/>
  <cols>
    <col min="1" max="1" width="40.8515625" style="0" customWidth="1"/>
    <col min="2" max="2" width="23.00390625" style="0" customWidth="1"/>
    <col min="3" max="3" width="21.8515625" style="0" customWidth="1"/>
    <col min="4" max="4" width="25.00390625" style="0" customWidth="1"/>
    <col min="5" max="5" width="19.421875" style="0" customWidth="1"/>
    <col min="6" max="6" width="53.421875" style="0" customWidth="1"/>
  </cols>
  <sheetData>
    <row r="1" spans="1:12" ht="18">
      <c r="A1" s="872" t="s">
        <v>0</v>
      </c>
      <c r="B1" s="872"/>
      <c r="C1" s="872"/>
      <c r="D1" s="872"/>
      <c r="E1" s="872"/>
      <c r="F1" s="229" t="s">
        <v>522</v>
      </c>
      <c r="G1" s="218"/>
      <c r="H1" s="218"/>
      <c r="I1" s="218"/>
      <c r="J1" s="218"/>
      <c r="K1" s="218"/>
      <c r="L1" s="218"/>
    </row>
    <row r="2" spans="1:12" ht="21">
      <c r="A2" s="873" t="s">
        <v>781</v>
      </c>
      <c r="B2" s="873"/>
      <c r="C2" s="873"/>
      <c r="D2" s="873"/>
      <c r="E2" s="873"/>
      <c r="F2" s="873"/>
      <c r="G2" s="219"/>
      <c r="H2" s="219"/>
      <c r="I2" s="219"/>
      <c r="J2" s="219"/>
      <c r="K2" s="219"/>
      <c r="L2" s="219"/>
    </row>
    <row r="3" spans="1:6" ht="12.75">
      <c r="A3" s="152"/>
      <c r="B3" s="152"/>
      <c r="C3" s="152"/>
      <c r="D3" s="152"/>
      <c r="E3" s="152"/>
      <c r="F3" s="152"/>
    </row>
    <row r="4" spans="1:7" ht="18.75">
      <c r="A4" s="1133" t="s">
        <v>521</v>
      </c>
      <c r="B4" s="1133"/>
      <c r="C4" s="1133"/>
      <c r="D4" s="1133"/>
      <c r="E4" s="1133"/>
      <c r="F4" s="1133"/>
      <c r="G4" s="1133"/>
    </row>
    <row r="5" spans="1:7" ht="18.75">
      <c r="A5" s="199" t="s">
        <v>755</v>
      </c>
      <c r="B5" s="199"/>
      <c r="C5" s="200"/>
      <c r="D5" s="230"/>
      <c r="E5" s="230"/>
      <c r="F5" s="230"/>
      <c r="G5" s="230"/>
    </row>
    <row r="6" spans="1:6" ht="31.5">
      <c r="A6" s="231"/>
      <c r="B6" s="232" t="s">
        <v>993</v>
      </c>
      <c r="C6" s="232" t="s">
        <v>311</v>
      </c>
      <c r="D6" s="232" t="s">
        <v>312</v>
      </c>
      <c r="E6" s="233"/>
      <c r="F6" s="233"/>
    </row>
    <row r="7" spans="1:6" ht="15">
      <c r="A7" s="303" t="s">
        <v>313</v>
      </c>
      <c r="B7" s="234" t="s">
        <v>748</v>
      </c>
      <c r="C7" s="234" t="s">
        <v>748</v>
      </c>
      <c r="D7" s="234" t="s">
        <v>748</v>
      </c>
      <c r="E7" s="233"/>
      <c r="F7" s="233"/>
    </row>
    <row r="8" spans="1:6" ht="13.5" customHeight="1">
      <c r="A8" s="234" t="s">
        <v>314</v>
      </c>
      <c r="B8" s="234" t="s">
        <v>994</v>
      </c>
      <c r="C8" s="234" t="s">
        <v>749</v>
      </c>
      <c r="D8" s="234" t="s">
        <v>750</v>
      </c>
      <c r="E8" s="233"/>
      <c r="F8" s="233"/>
    </row>
    <row r="9" spans="1:6" ht="13.5" customHeight="1">
      <c r="A9" s="234" t="s">
        <v>315</v>
      </c>
      <c r="E9" s="233"/>
      <c r="F9" s="233"/>
    </row>
    <row r="10" spans="1:6" ht="13.5" customHeight="1">
      <c r="A10" s="235" t="s">
        <v>316</v>
      </c>
      <c r="B10" s="1135" t="s">
        <v>751</v>
      </c>
      <c r="C10" s="1136"/>
      <c r="D10" s="1137"/>
      <c r="E10" s="233"/>
      <c r="F10" s="233"/>
    </row>
    <row r="11" spans="1:6" ht="13.5" customHeight="1">
      <c r="A11" s="235" t="s">
        <v>317</v>
      </c>
      <c r="B11" s="241" t="s">
        <v>992</v>
      </c>
      <c r="C11" s="241" t="s">
        <v>752</v>
      </c>
      <c r="D11" s="241" t="s">
        <v>7</v>
      </c>
      <c r="E11" s="233"/>
      <c r="F11" s="233"/>
    </row>
    <row r="12" spans="1:6" ht="13.5" customHeight="1">
      <c r="A12" s="235" t="s">
        <v>318</v>
      </c>
      <c r="B12" s="241" t="s">
        <v>7</v>
      </c>
      <c r="C12" s="241" t="s">
        <v>7</v>
      </c>
      <c r="D12" s="241" t="s">
        <v>7</v>
      </c>
      <c r="E12" s="233"/>
      <c r="F12" s="233"/>
    </row>
    <row r="13" spans="1:6" ht="13.5" customHeight="1">
      <c r="A13" s="235" t="s">
        <v>319</v>
      </c>
      <c r="B13" s="336" t="s">
        <v>7</v>
      </c>
      <c r="C13" s="336" t="s">
        <v>7</v>
      </c>
      <c r="D13" s="336" t="s">
        <v>7</v>
      </c>
      <c r="E13" s="233"/>
      <c r="F13" s="233"/>
    </row>
    <row r="14" spans="1:6" ht="13.5" customHeight="1">
      <c r="A14" s="235" t="s">
        <v>320</v>
      </c>
      <c r="B14" s="241" t="s">
        <v>753</v>
      </c>
      <c r="C14" s="241" t="s">
        <v>753</v>
      </c>
      <c r="D14" s="241" t="s">
        <v>753</v>
      </c>
      <c r="E14" s="233"/>
      <c r="F14" s="233"/>
    </row>
    <row r="15" spans="1:6" ht="13.5" customHeight="1">
      <c r="A15" s="235" t="s">
        <v>321</v>
      </c>
      <c r="B15" s="241" t="s">
        <v>7</v>
      </c>
      <c r="C15" s="241" t="s">
        <v>7</v>
      </c>
      <c r="D15" s="241" t="s">
        <v>7</v>
      </c>
      <c r="E15" s="233"/>
      <c r="F15" s="233"/>
    </row>
    <row r="16" spans="1:6" ht="13.5" customHeight="1">
      <c r="A16" s="235" t="s">
        <v>322</v>
      </c>
      <c r="B16" s="241" t="s">
        <v>7</v>
      </c>
      <c r="C16" s="241" t="s">
        <v>7</v>
      </c>
      <c r="D16" s="241" t="s">
        <v>7</v>
      </c>
      <c r="E16" s="233"/>
      <c r="F16" s="233"/>
    </row>
    <row r="17" spans="1:6" ht="13.5" customHeight="1">
      <c r="A17" s="235" t="s">
        <v>323</v>
      </c>
      <c r="B17" s="241" t="s">
        <v>753</v>
      </c>
      <c r="C17" s="241" t="s">
        <v>753</v>
      </c>
      <c r="D17" s="241" t="s">
        <v>753</v>
      </c>
      <c r="E17" s="233"/>
      <c r="F17" s="233"/>
    </row>
    <row r="18" spans="1:6" ht="13.5" customHeight="1">
      <c r="A18" s="236"/>
      <c r="B18" s="237"/>
      <c r="C18" s="237"/>
      <c r="D18" s="237"/>
      <c r="E18" s="233"/>
      <c r="F18" s="233"/>
    </row>
    <row r="19" spans="1:7" ht="13.5" customHeight="1">
      <c r="A19" s="1134" t="s">
        <v>324</v>
      </c>
      <c r="B19" s="1134"/>
      <c r="C19" s="1134"/>
      <c r="D19" s="1134"/>
      <c r="E19" s="1134"/>
      <c r="F19" s="1134"/>
      <c r="G19" s="1134"/>
    </row>
    <row r="20" spans="1:7" ht="15">
      <c r="A20" s="233"/>
      <c r="B20" s="233"/>
      <c r="C20" s="233"/>
      <c r="D20" s="233"/>
      <c r="E20" s="947" t="s">
        <v>796</v>
      </c>
      <c r="F20" s="947"/>
      <c r="G20" s="109"/>
    </row>
    <row r="21" spans="1:7" ht="45.75" customHeight="1">
      <c r="A21" s="222" t="s">
        <v>413</v>
      </c>
      <c r="B21" s="222" t="s">
        <v>3</v>
      </c>
      <c r="C21" s="238" t="s">
        <v>325</v>
      </c>
      <c r="D21" s="239" t="s">
        <v>326</v>
      </c>
      <c r="E21" s="281" t="s">
        <v>327</v>
      </c>
      <c r="F21" s="281" t="s">
        <v>328</v>
      </c>
      <c r="G21" s="13"/>
    </row>
    <row r="22" spans="1:6" ht="15">
      <c r="A22" s="234" t="s">
        <v>329</v>
      </c>
      <c r="B22" s="234">
        <v>0</v>
      </c>
      <c r="C22" s="234">
        <v>0</v>
      </c>
      <c r="D22" s="234">
        <v>0</v>
      </c>
      <c r="E22" s="234">
        <v>0</v>
      </c>
      <c r="F22" s="240"/>
    </row>
    <row r="23" spans="1:6" ht="15">
      <c r="A23" s="234" t="s">
        <v>330</v>
      </c>
      <c r="B23" s="234">
        <v>0</v>
      </c>
      <c r="C23" s="234">
        <v>0</v>
      </c>
      <c r="D23" s="234">
        <v>0</v>
      </c>
      <c r="E23" s="234">
        <v>0</v>
      </c>
      <c r="F23" s="240"/>
    </row>
    <row r="24" spans="1:6" ht="15">
      <c r="A24" s="234" t="s">
        <v>331</v>
      </c>
      <c r="B24" s="234">
        <v>0</v>
      </c>
      <c r="C24" s="234">
        <v>0</v>
      </c>
      <c r="D24" s="234">
        <v>0</v>
      </c>
      <c r="E24" s="234">
        <v>0</v>
      </c>
      <c r="F24" s="240"/>
    </row>
    <row r="25" spans="1:6" ht="25.5">
      <c r="A25" s="234" t="s">
        <v>332</v>
      </c>
      <c r="B25" s="234">
        <v>0</v>
      </c>
      <c r="C25" s="234">
        <v>0</v>
      </c>
      <c r="D25" s="234">
        <v>0</v>
      </c>
      <c r="E25" s="234">
        <v>0</v>
      </c>
      <c r="F25" s="240"/>
    </row>
    <row r="26" spans="1:6" ht="32.25" customHeight="1">
      <c r="A26" s="234" t="s">
        <v>333</v>
      </c>
      <c r="B26" s="234">
        <v>0</v>
      </c>
      <c r="C26" s="234">
        <v>0</v>
      </c>
      <c r="D26" s="234">
        <v>0</v>
      </c>
      <c r="E26" s="234">
        <v>0</v>
      </c>
      <c r="F26" s="240"/>
    </row>
    <row r="27" spans="1:6" ht="168" customHeight="1">
      <c r="A27" s="234" t="s">
        <v>334</v>
      </c>
      <c r="B27" s="234" t="s">
        <v>733</v>
      </c>
      <c r="C27" s="234">
        <v>1</v>
      </c>
      <c r="D27" s="485">
        <v>43800</v>
      </c>
      <c r="E27" s="234" t="s">
        <v>987</v>
      </c>
      <c r="F27" s="653" t="s">
        <v>1016</v>
      </c>
    </row>
    <row r="28" spans="1:6" ht="15">
      <c r="A28" s="234" t="s">
        <v>335</v>
      </c>
      <c r="B28" s="234">
        <v>0</v>
      </c>
      <c r="C28" s="234">
        <v>0</v>
      </c>
      <c r="D28" s="234">
        <v>0</v>
      </c>
      <c r="E28" s="234">
        <v>0</v>
      </c>
      <c r="F28" s="240"/>
    </row>
    <row r="29" spans="1:6" ht="15">
      <c r="A29" s="234" t="s">
        <v>336</v>
      </c>
      <c r="B29" s="234">
        <v>0</v>
      </c>
      <c r="C29" s="234">
        <v>0</v>
      </c>
      <c r="D29" s="234">
        <v>0</v>
      </c>
      <c r="E29" s="234">
        <v>0</v>
      </c>
      <c r="F29" s="240"/>
    </row>
    <row r="30" spans="1:6" ht="15">
      <c r="A30" s="234" t="s">
        <v>337</v>
      </c>
      <c r="B30" s="234">
        <v>0</v>
      </c>
      <c r="C30" s="234">
        <v>0</v>
      </c>
      <c r="D30" s="234">
        <v>0</v>
      </c>
      <c r="E30" s="234">
        <v>0</v>
      </c>
      <c r="F30" s="240"/>
    </row>
    <row r="31" spans="1:6" ht="15">
      <c r="A31" s="234" t="s">
        <v>338</v>
      </c>
      <c r="B31" s="234">
        <v>0</v>
      </c>
      <c r="C31" s="234">
        <v>0</v>
      </c>
      <c r="D31" s="234">
        <v>0</v>
      </c>
      <c r="E31" s="234">
        <v>0</v>
      </c>
      <c r="F31" s="240"/>
    </row>
    <row r="32" spans="1:6" ht="15">
      <c r="A32" s="234" t="s">
        <v>339</v>
      </c>
      <c r="B32" s="234">
        <v>0</v>
      </c>
      <c r="C32" s="234">
        <v>0</v>
      </c>
      <c r="D32" s="234">
        <v>0</v>
      </c>
      <c r="E32" s="234">
        <v>0</v>
      </c>
      <c r="F32" s="240"/>
    </row>
    <row r="33" spans="1:6" ht="28.5" customHeight="1">
      <c r="A33" s="234" t="s">
        <v>340</v>
      </c>
      <c r="B33" s="234" t="s">
        <v>988</v>
      </c>
      <c r="C33" s="234">
        <v>4</v>
      </c>
      <c r="D33" s="234" t="s">
        <v>989</v>
      </c>
      <c r="E33" s="234" t="s">
        <v>987</v>
      </c>
      <c r="F33" s="240"/>
    </row>
    <row r="34" spans="1:6" ht="15">
      <c r="A34" s="234" t="s">
        <v>341</v>
      </c>
      <c r="B34" s="234">
        <v>0</v>
      </c>
      <c r="C34" s="234">
        <v>0</v>
      </c>
      <c r="D34" s="234">
        <v>0</v>
      </c>
      <c r="E34" s="234">
        <v>0</v>
      </c>
      <c r="F34" s="240"/>
    </row>
    <row r="35" spans="1:6" ht="15">
      <c r="A35" s="234" t="s">
        <v>342</v>
      </c>
      <c r="B35" s="234">
        <v>0</v>
      </c>
      <c r="C35" s="234">
        <v>0</v>
      </c>
      <c r="D35" s="234">
        <v>0</v>
      </c>
      <c r="E35" s="234">
        <v>0</v>
      </c>
      <c r="F35" s="240"/>
    </row>
    <row r="36" spans="1:6" ht="15">
      <c r="A36" s="234" t="s">
        <v>343</v>
      </c>
      <c r="B36" s="234">
        <v>0</v>
      </c>
      <c r="C36" s="234">
        <v>0</v>
      </c>
      <c r="D36" s="234">
        <v>0</v>
      </c>
      <c r="E36" s="234">
        <v>0</v>
      </c>
      <c r="F36" s="240"/>
    </row>
    <row r="37" spans="1:6" ht="15">
      <c r="A37" s="234" t="s">
        <v>344</v>
      </c>
      <c r="B37" s="234">
        <v>0</v>
      </c>
      <c r="C37" s="234">
        <v>0</v>
      </c>
      <c r="D37" s="234">
        <v>0</v>
      </c>
      <c r="E37" s="234">
        <v>0</v>
      </c>
      <c r="F37" s="240"/>
    </row>
    <row r="38" spans="1:6" ht="25.5">
      <c r="A38" s="234" t="s">
        <v>45</v>
      </c>
      <c r="B38" s="234" t="s">
        <v>990</v>
      </c>
      <c r="C38" s="234">
        <v>4</v>
      </c>
      <c r="D38" s="234" t="s">
        <v>991</v>
      </c>
      <c r="E38" s="234" t="s">
        <v>772</v>
      </c>
      <c r="F38" s="240"/>
    </row>
    <row r="39" spans="1:6" ht="15">
      <c r="A39" s="241" t="s">
        <v>17</v>
      </c>
      <c r="B39" s="234"/>
      <c r="C39" s="234">
        <f>SUM(C22:C38)</f>
        <v>9</v>
      </c>
      <c r="D39" s="234">
        <v>0</v>
      </c>
      <c r="E39" s="234">
        <f>SUM(E22:E38)</f>
        <v>0</v>
      </c>
      <c r="F39" s="240"/>
    </row>
    <row r="42" spans="1:6" ht="15.75">
      <c r="A42" s="538"/>
      <c r="B42" s="538"/>
      <c r="C42" s="538"/>
      <c r="D42" s="538"/>
      <c r="E42" s="732" t="s">
        <v>777</v>
      </c>
      <c r="F42" s="732"/>
    </row>
    <row r="43" spans="1:6" ht="15">
      <c r="A43" s="538"/>
      <c r="B43" s="538"/>
      <c r="C43" s="538"/>
      <c r="D43" s="538"/>
      <c r="E43" s="538"/>
      <c r="F43" s="538"/>
    </row>
    <row r="44" spans="1:7" ht="15" customHeight="1">
      <c r="A44" s="198" t="s">
        <v>20</v>
      </c>
      <c r="B44" s="198"/>
      <c r="C44" s="198"/>
      <c r="D44" s="609"/>
      <c r="E44" s="732"/>
      <c r="F44" s="732"/>
      <c r="G44" s="194"/>
    </row>
    <row r="45" spans="1:7" ht="15" customHeight="1">
      <c r="A45" s="198"/>
      <c r="B45" s="514" t="s">
        <v>778</v>
      </c>
      <c r="C45" s="198"/>
      <c r="D45" s="609"/>
      <c r="E45" s="540" t="s">
        <v>1019</v>
      </c>
      <c r="F45" s="338"/>
      <c r="G45" s="194"/>
    </row>
    <row r="46" spans="1:7" ht="15" customHeight="1">
      <c r="A46" s="198"/>
      <c r="B46" s="515" t="s">
        <v>779</v>
      </c>
      <c r="C46" s="198"/>
      <c r="D46" s="609"/>
      <c r="E46" s="540" t="s">
        <v>756</v>
      </c>
      <c r="F46" s="338"/>
      <c r="G46" s="194"/>
    </row>
    <row r="47" spans="1:7" ht="15.75">
      <c r="A47" s="538"/>
      <c r="B47" s="516" t="s">
        <v>780</v>
      </c>
      <c r="C47" s="198"/>
      <c r="D47" s="491"/>
      <c r="E47" s="492" t="s">
        <v>81</v>
      </c>
      <c r="F47" s="36" t="s">
        <v>11</v>
      </c>
      <c r="G47" s="194"/>
    </row>
  </sheetData>
  <sheetProtection/>
  <mergeCells count="8">
    <mergeCell ref="E44:F44"/>
    <mergeCell ref="A1:E1"/>
    <mergeCell ref="A2:F2"/>
    <mergeCell ref="A4:G4"/>
    <mergeCell ref="A19:G19"/>
    <mergeCell ref="E20:F20"/>
    <mergeCell ref="B10:D10"/>
    <mergeCell ref="E42:F4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1" r:id="rId1"/>
</worksheet>
</file>

<file path=xl/worksheets/sheet55.xml><?xml version="1.0" encoding="utf-8"?>
<worksheet xmlns="http://schemas.openxmlformats.org/spreadsheetml/2006/main" xmlns:r="http://schemas.openxmlformats.org/officeDocument/2006/relationships">
  <sheetPr>
    <pageSetUpPr fitToPage="1"/>
  </sheetPr>
  <dimension ref="B2:H13"/>
  <sheetViews>
    <sheetView view="pageBreakPreview" zoomScale="90" zoomScaleSheetLayoutView="90" zoomScalePageLayoutView="0" workbookViewId="0" topLeftCell="A10">
      <selection activeCell="B4" sqref="B4:H13"/>
    </sheetView>
  </sheetViews>
  <sheetFormatPr defaultColWidth="9.140625" defaultRowHeight="12.75"/>
  <sheetData>
    <row r="2" ht="12.75">
      <c r="B2" s="15"/>
    </row>
    <row r="4" spans="2:8" ht="12.75" customHeight="1">
      <c r="B4" s="1138" t="s">
        <v>857</v>
      </c>
      <c r="C4" s="1138"/>
      <c r="D4" s="1138"/>
      <c r="E4" s="1138"/>
      <c r="F4" s="1138"/>
      <c r="G4" s="1138"/>
      <c r="H4" s="1138"/>
    </row>
    <row r="5" spans="2:8" ht="12.75" customHeight="1">
      <c r="B5" s="1138"/>
      <c r="C5" s="1138"/>
      <c r="D5" s="1138"/>
      <c r="E5" s="1138"/>
      <c r="F5" s="1138"/>
      <c r="G5" s="1138"/>
      <c r="H5" s="1138"/>
    </row>
    <row r="6" spans="2:8" ht="12.75" customHeight="1">
      <c r="B6" s="1138"/>
      <c r="C6" s="1138"/>
      <c r="D6" s="1138"/>
      <c r="E6" s="1138"/>
      <c r="F6" s="1138"/>
      <c r="G6" s="1138"/>
      <c r="H6" s="1138"/>
    </row>
    <row r="7" spans="2:8" ht="12.75" customHeight="1">
      <c r="B7" s="1138"/>
      <c r="C7" s="1138"/>
      <c r="D7" s="1138"/>
      <c r="E7" s="1138"/>
      <c r="F7" s="1138"/>
      <c r="G7" s="1138"/>
      <c r="H7" s="1138"/>
    </row>
    <row r="8" spans="2:8" ht="12.75" customHeight="1">
      <c r="B8" s="1138"/>
      <c r="C8" s="1138"/>
      <c r="D8" s="1138"/>
      <c r="E8" s="1138"/>
      <c r="F8" s="1138"/>
      <c r="G8" s="1138"/>
      <c r="H8" s="1138"/>
    </row>
    <row r="9" spans="2:8" ht="12.75" customHeight="1">
      <c r="B9" s="1138"/>
      <c r="C9" s="1138"/>
      <c r="D9" s="1138"/>
      <c r="E9" s="1138"/>
      <c r="F9" s="1138"/>
      <c r="G9" s="1138"/>
      <c r="H9" s="1138"/>
    </row>
    <row r="10" spans="2:8" ht="12.75" customHeight="1">
      <c r="B10" s="1138"/>
      <c r="C10" s="1138"/>
      <c r="D10" s="1138"/>
      <c r="E10" s="1138"/>
      <c r="F10" s="1138"/>
      <c r="G10" s="1138"/>
      <c r="H10" s="1138"/>
    </row>
    <row r="11" spans="2:8" ht="12.75" customHeight="1">
      <c r="B11" s="1138"/>
      <c r="C11" s="1138"/>
      <c r="D11" s="1138"/>
      <c r="E11" s="1138"/>
      <c r="F11" s="1138"/>
      <c r="G11" s="1138"/>
      <c r="H11" s="1138"/>
    </row>
    <row r="12" spans="2:8" ht="12.75" customHeight="1">
      <c r="B12" s="1138"/>
      <c r="C12" s="1138"/>
      <c r="D12" s="1138"/>
      <c r="E12" s="1138"/>
      <c r="F12" s="1138"/>
      <c r="G12" s="1138"/>
      <c r="H12" s="1138"/>
    </row>
    <row r="13" spans="2:8" ht="12.75" customHeight="1">
      <c r="B13" s="1138"/>
      <c r="C13" s="1138"/>
      <c r="D13" s="1138"/>
      <c r="E13" s="1138"/>
      <c r="F13" s="1138"/>
      <c r="G13" s="1138"/>
      <c r="H13" s="1138"/>
    </row>
  </sheetData>
  <sheetProtection/>
  <mergeCells count="1">
    <mergeCell ref="B4:H1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56.xml><?xml version="1.0" encoding="utf-8"?>
<worksheet xmlns="http://schemas.openxmlformats.org/spreadsheetml/2006/main" xmlns:r="http://schemas.openxmlformats.org/officeDocument/2006/relationships">
  <sheetPr>
    <tabColor theme="3" tint="0.7999799847602844"/>
    <pageSetUpPr fitToPage="1"/>
  </sheetPr>
  <dimension ref="A2:T33"/>
  <sheetViews>
    <sheetView view="pageBreakPreview" zoomScaleNormal="90" zoomScaleSheetLayoutView="100" zoomScalePageLayoutView="0" workbookViewId="0" topLeftCell="A10">
      <selection activeCell="J31" sqref="J31"/>
    </sheetView>
  </sheetViews>
  <sheetFormatPr defaultColWidth="9.140625" defaultRowHeight="12.75"/>
  <cols>
    <col min="1" max="1" width="6.8515625" style="45" customWidth="1"/>
    <col min="2" max="2" width="16.8515625" style="45" customWidth="1"/>
    <col min="3" max="3" width="11.7109375" style="45" customWidth="1"/>
    <col min="4" max="4" width="12.00390625" style="45" customWidth="1"/>
    <col min="5" max="5" width="12.140625" style="45" customWidth="1"/>
    <col min="6" max="6" width="17.421875" style="45" customWidth="1"/>
    <col min="7" max="7" width="12.421875" style="45" customWidth="1"/>
    <col min="8" max="8" width="16.00390625" style="45" customWidth="1"/>
    <col min="9" max="9" width="12.7109375" style="45" customWidth="1"/>
    <col min="10" max="10" width="15.00390625" style="45" customWidth="1"/>
    <col min="11" max="11" width="16.00390625" style="45" customWidth="1"/>
    <col min="12" max="12" width="11.8515625" style="45" customWidth="1"/>
    <col min="13" max="16384" width="9.140625" style="45" customWidth="1"/>
  </cols>
  <sheetData>
    <row r="1" ht="45" customHeight="1"/>
    <row r="2" spans="3:11" ht="15" customHeight="1">
      <c r="C2" s="729"/>
      <c r="D2" s="729"/>
      <c r="E2" s="729"/>
      <c r="F2" s="729"/>
      <c r="G2" s="729"/>
      <c r="H2" s="729"/>
      <c r="I2" s="155"/>
      <c r="J2" s="958" t="s">
        <v>523</v>
      </c>
      <c r="K2" s="958"/>
    </row>
    <row r="3" spans="1:11" s="51" customFormat="1" ht="19.5" customHeight="1">
      <c r="A3" s="1144" t="s">
        <v>0</v>
      </c>
      <c r="B3" s="1144"/>
      <c r="C3" s="1144"/>
      <c r="D3" s="1144"/>
      <c r="E3" s="1144"/>
      <c r="F3" s="1144"/>
      <c r="G3" s="1144"/>
      <c r="H3" s="1144"/>
      <c r="I3" s="1144"/>
      <c r="J3" s="1144"/>
      <c r="K3" s="1144"/>
    </row>
    <row r="4" spans="1:11" s="51" customFormat="1" ht="19.5" customHeight="1">
      <c r="A4" s="1143" t="s">
        <v>781</v>
      </c>
      <c r="B4" s="1143"/>
      <c r="C4" s="1143"/>
      <c r="D4" s="1143"/>
      <c r="E4" s="1143"/>
      <c r="F4" s="1143"/>
      <c r="G4" s="1143"/>
      <c r="H4" s="1143"/>
      <c r="I4" s="1143"/>
      <c r="J4" s="1143"/>
      <c r="K4" s="1143"/>
    </row>
    <row r="5" spans="1:11" s="51" customFormat="1" ht="14.25" customHeight="1">
      <c r="A5" s="60"/>
      <c r="B5" s="60"/>
      <c r="C5" s="60"/>
      <c r="D5" s="60"/>
      <c r="E5" s="60"/>
      <c r="F5" s="60"/>
      <c r="G5" s="60"/>
      <c r="H5" s="60"/>
      <c r="I5" s="60"/>
      <c r="J5" s="60"/>
      <c r="K5" s="60"/>
    </row>
    <row r="6" spans="1:11" s="51" customFormat="1" ht="18" customHeight="1">
      <c r="A6" s="1050" t="s">
        <v>782</v>
      </c>
      <c r="B6" s="1050"/>
      <c r="C6" s="1050"/>
      <c r="D6" s="1050"/>
      <c r="E6" s="1050"/>
      <c r="F6" s="1050"/>
      <c r="G6" s="1050"/>
      <c r="H6" s="1050"/>
      <c r="I6" s="1050"/>
      <c r="J6" s="1050"/>
      <c r="K6" s="1050"/>
    </row>
    <row r="7" spans="1:11" ht="15.75">
      <c r="A7" s="199" t="s">
        <v>755</v>
      </c>
      <c r="B7" s="199"/>
      <c r="C7" s="200"/>
      <c r="D7" s="103"/>
      <c r="E7" s="103"/>
      <c r="F7" s="103"/>
      <c r="G7" s="103"/>
      <c r="H7" s="103"/>
      <c r="I7" s="103"/>
      <c r="J7" s="103"/>
      <c r="K7" s="103"/>
    </row>
    <row r="8" spans="1:20" ht="29.25" customHeight="1">
      <c r="A8" s="1139" t="s">
        <v>71</v>
      </c>
      <c r="B8" s="1139" t="s">
        <v>72</v>
      </c>
      <c r="C8" s="1139" t="s">
        <v>73</v>
      </c>
      <c r="D8" s="1139" t="s">
        <v>151</v>
      </c>
      <c r="E8" s="1139"/>
      <c r="F8" s="1139"/>
      <c r="G8" s="1139"/>
      <c r="H8" s="1139"/>
      <c r="I8" s="1140" t="s">
        <v>230</v>
      </c>
      <c r="J8" s="1139" t="s">
        <v>74</v>
      </c>
      <c r="K8" s="1139" t="s">
        <v>468</v>
      </c>
      <c r="L8" s="1145" t="s">
        <v>75</v>
      </c>
      <c r="S8" s="50"/>
      <c r="T8" s="50"/>
    </row>
    <row r="9" spans="1:12" ht="33.75" customHeight="1">
      <c r="A9" s="1139"/>
      <c r="B9" s="1139"/>
      <c r="C9" s="1139"/>
      <c r="D9" s="1139" t="s">
        <v>76</v>
      </c>
      <c r="E9" s="1139" t="s">
        <v>77</v>
      </c>
      <c r="F9" s="1139"/>
      <c r="G9" s="1139"/>
      <c r="H9" s="47" t="s">
        <v>78</v>
      </c>
      <c r="I9" s="1141"/>
      <c r="J9" s="1139"/>
      <c r="K9" s="1139"/>
      <c r="L9" s="1145"/>
    </row>
    <row r="10" spans="1:12" ht="30">
      <c r="A10" s="1139"/>
      <c r="B10" s="1139"/>
      <c r="C10" s="1139"/>
      <c r="D10" s="1139"/>
      <c r="E10" s="47" t="s">
        <v>79</v>
      </c>
      <c r="F10" s="47" t="s">
        <v>80</v>
      </c>
      <c r="G10" s="47" t="s">
        <v>17</v>
      </c>
      <c r="H10" s="47"/>
      <c r="I10" s="1142"/>
      <c r="J10" s="1139"/>
      <c r="K10" s="1139"/>
      <c r="L10" s="1145"/>
    </row>
    <row r="11" spans="1:12" s="142" customFormat="1" ht="16.5" customHeight="1">
      <c r="A11" s="141">
        <v>1</v>
      </c>
      <c r="B11" s="141">
        <v>2</v>
      </c>
      <c r="C11" s="141">
        <v>3</v>
      </c>
      <c r="D11" s="141">
        <v>4</v>
      </c>
      <c r="E11" s="141">
        <v>5</v>
      </c>
      <c r="F11" s="141">
        <v>6</v>
      </c>
      <c r="G11" s="141">
        <v>7</v>
      </c>
      <c r="H11" s="141">
        <v>8</v>
      </c>
      <c r="I11" s="141">
        <v>9</v>
      </c>
      <c r="J11" s="141">
        <v>10</v>
      </c>
      <c r="K11" s="141">
        <v>11</v>
      </c>
      <c r="L11" s="141">
        <v>12</v>
      </c>
    </row>
    <row r="12" spans="1:12" ht="16.5" customHeight="1">
      <c r="A12" s="53">
        <v>1</v>
      </c>
      <c r="B12" s="54" t="s">
        <v>783</v>
      </c>
      <c r="C12" s="48">
        <v>30</v>
      </c>
      <c r="D12" s="48">
        <v>4</v>
      </c>
      <c r="E12" s="48">
        <v>4</v>
      </c>
      <c r="F12" s="48">
        <v>5</v>
      </c>
      <c r="G12" s="48">
        <f>E12+F12</f>
        <v>9</v>
      </c>
      <c r="H12" s="48">
        <f>D12+G12</f>
        <v>13</v>
      </c>
      <c r="I12" s="48">
        <f>C12-H12</f>
        <v>17</v>
      </c>
      <c r="J12" s="48">
        <f>I12</f>
        <v>17</v>
      </c>
      <c r="K12" s="48" t="s">
        <v>754</v>
      </c>
      <c r="L12" s="48"/>
    </row>
    <row r="13" spans="1:12" ht="16.5" customHeight="1">
      <c r="A13" s="53">
        <v>2</v>
      </c>
      <c r="B13" s="54" t="s">
        <v>784</v>
      </c>
      <c r="C13" s="48">
        <v>31</v>
      </c>
      <c r="D13" s="48">
        <v>0</v>
      </c>
      <c r="E13" s="48">
        <v>5</v>
      </c>
      <c r="F13" s="48">
        <v>3</v>
      </c>
      <c r="G13" s="48">
        <f aca="true" t="shared" si="0" ref="G13:G23">E13+F13</f>
        <v>8</v>
      </c>
      <c r="H13" s="48">
        <f aca="true" t="shared" si="1" ref="H13:H23">D13+G13</f>
        <v>8</v>
      </c>
      <c r="I13" s="48">
        <f aca="true" t="shared" si="2" ref="I13:I23">C13-H13</f>
        <v>23</v>
      </c>
      <c r="J13" s="48">
        <f aca="true" t="shared" si="3" ref="J13:J23">I13</f>
        <v>23</v>
      </c>
      <c r="K13" s="48" t="s">
        <v>754</v>
      </c>
      <c r="L13" s="48"/>
    </row>
    <row r="14" spans="1:12" ht="16.5" customHeight="1">
      <c r="A14" s="53">
        <v>3</v>
      </c>
      <c r="B14" s="54" t="s">
        <v>785</v>
      </c>
      <c r="C14" s="48">
        <v>30</v>
      </c>
      <c r="D14" s="48">
        <v>5</v>
      </c>
      <c r="E14" s="48">
        <v>3</v>
      </c>
      <c r="F14" s="48">
        <v>2</v>
      </c>
      <c r="G14" s="48">
        <f t="shared" si="0"/>
        <v>5</v>
      </c>
      <c r="H14" s="48">
        <f t="shared" si="1"/>
        <v>10</v>
      </c>
      <c r="I14" s="48">
        <f t="shared" si="2"/>
        <v>20</v>
      </c>
      <c r="J14" s="48">
        <f t="shared" si="3"/>
        <v>20</v>
      </c>
      <c r="K14" s="48" t="s">
        <v>754</v>
      </c>
      <c r="L14" s="48"/>
    </row>
    <row r="15" spans="1:12" ht="16.5" customHeight="1">
      <c r="A15" s="53">
        <v>4</v>
      </c>
      <c r="B15" s="54" t="s">
        <v>786</v>
      </c>
      <c r="C15" s="48">
        <v>31</v>
      </c>
      <c r="D15" s="48">
        <v>31</v>
      </c>
      <c r="E15" s="48">
        <v>0</v>
      </c>
      <c r="F15" s="48">
        <v>0</v>
      </c>
      <c r="G15" s="48">
        <f t="shared" si="0"/>
        <v>0</v>
      </c>
      <c r="H15" s="48">
        <f t="shared" si="1"/>
        <v>31</v>
      </c>
      <c r="I15" s="48">
        <f t="shared" si="2"/>
        <v>0</v>
      </c>
      <c r="J15" s="48">
        <f t="shared" si="3"/>
        <v>0</v>
      </c>
      <c r="K15" s="48" t="s">
        <v>754</v>
      </c>
      <c r="L15" s="48"/>
    </row>
    <row r="16" spans="1:12" ht="16.5" customHeight="1">
      <c r="A16" s="53">
        <v>5</v>
      </c>
      <c r="B16" s="54" t="s">
        <v>787</v>
      </c>
      <c r="C16" s="48">
        <v>31</v>
      </c>
      <c r="D16" s="48">
        <v>2</v>
      </c>
      <c r="E16" s="48">
        <v>4</v>
      </c>
      <c r="F16" s="48">
        <v>3</v>
      </c>
      <c r="G16" s="48">
        <f t="shared" si="0"/>
        <v>7</v>
      </c>
      <c r="H16" s="48">
        <f t="shared" si="1"/>
        <v>9</v>
      </c>
      <c r="I16" s="48">
        <f t="shared" si="2"/>
        <v>22</v>
      </c>
      <c r="J16" s="48">
        <f t="shared" si="3"/>
        <v>22</v>
      </c>
      <c r="K16" s="48" t="s">
        <v>754</v>
      </c>
      <c r="L16" s="48"/>
    </row>
    <row r="17" spans="1:12" s="52" customFormat="1" ht="16.5" customHeight="1">
      <c r="A17" s="53">
        <v>6</v>
      </c>
      <c r="B17" s="54" t="s">
        <v>788</v>
      </c>
      <c r="C17" s="53">
        <v>30</v>
      </c>
      <c r="D17" s="48">
        <v>0</v>
      </c>
      <c r="E17" s="48">
        <v>4</v>
      </c>
      <c r="F17" s="48">
        <v>1</v>
      </c>
      <c r="G17" s="48">
        <f t="shared" si="0"/>
        <v>5</v>
      </c>
      <c r="H17" s="48">
        <f t="shared" si="1"/>
        <v>5</v>
      </c>
      <c r="I17" s="48">
        <f t="shared" si="2"/>
        <v>25</v>
      </c>
      <c r="J17" s="48">
        <f t="shared" si="3"/>
        <v>25</v>
      </c>
      <c r="K17" s="48" t="s">
        <v>754</v>
      </c>
      <c r="L17" s="53"/>
    </row>
    <row r="18" spans="1:12" s="52" customFormat="1" ht="16.5" customHeight="1">
      <c r="A18" s="53">
        <v>7</v>
      </c>
      <c r="B18" s="54" t="s">
        <v>789</v>
      </c>
      <c r="C18" s="53">
        <v>31</v>
      </c>
      <c r="D18" s="48">
        <v>0</v>
      </c>
      <c r="E18" s="48">
        <v>4</v>
      </c>
      <c r="F18" s="48">
        <v>3</v>
      </c>
      <c r="G18" s="48">
        <f t="shared" si="0"/>
        <v>7</v>
      </c>
      <c r="H18" s="48">
        <f t="shared" si="1"/>
        <v>7</v>
      </c>
      <c r="I18" s="48">
        <f t="shared" si="2"/>
        <v>24</v>
      </c>
      <c r="J18" s="48">
        <f t="shared" si="3"/>
        <v>24</v>
      </c>
      <c r="K18" s="48" t="s">
        <v>754</v>
      </c>
      <c r="L18" s="53"/>
    </row>
    <row r="19" spans="1:12" s="52" customFormat="1" ht="16.5" customHeight="1">
      <c r="A19" s="53">
        <v>8</v>
      </c>
      <c r="B19" s="54" t="s">
        <v>790</v>
      </c>
      <c r="C19" s="53">
        <v>30</v>
      </c>
      <c r="D19" s="48">
        <v>4</v>
      </c>
      <c r="E19" s="48">
        <v>4</v>
      </c>
      <c r="F19" s="48">
        <v>2</v>
      </c>
      <c r="G19" s="48">
        <f t="shared" si="0"/>
        <v>6</v>
      </c>
      <c r="H19" s="48">
        <f t="shared" si="1"/>
        <v>10</v>
      </c>
      <c r="I19" s="48">
        <f t="shared" si="2"/>
        <v>20</v>
      </c>
      <c r="J19" s="48">
        <f t="shared" si="3"/>
        <v>20</v>
      </c>
      <c r="K19" s="48" t="s">
        <v>754</v>
      </c>
      <c r="L19" s="53"/>
    </row>
    <row r="20" spans="1:12" s="52" customFormat="1" ht="16.5" customHeight="1">
      <c r="A20" s="53">
        <v>9</v>
      </c>
      <c r="B20" s="54" t="s">
        <v>791</v>
      </c>
      <c r="C20" s="53">
        <v>31</v>
      </c>
      <c r="D20" s="48">
        <v>0</v>
      </c>
      <c r="E20" s="48">
        <v>4</v>
      </c>
      <c r="F20" s="48">
        <v>2</v>
      </c>
      <c r="G20" s="48">
        <f t="shared" si="0"/>
        <v>6</v>
      </c>
      <c r="H20" s="48">
        <f t="shared" si="1"/>
        <v>6</v>
      </c>
      <c r="I20" s="48">
        <f t="shared" si="2"/>
        <v>25</v>
      </c>
      <c r="J20" s="48">
        <f t="shared" si="3"/>
        <v>25</v>
      </c>
      <c r="K20" s="48" t="s">
        <v>754</v>
      </c>
      <c r="L20" s="53"/>
    </row>
    <row r="21" spans="1:12" s="52" customFormat="1" ht="16.5" customHeight="1">
      <c r="A21" s="53">
        <v>10</v>
      </c>
      <c r="B21" s="54" t="s">
        <v>792</v>
      </c>
      <c r="C21" s="53">
        <v>31</v>
      </c>
      <c r="D21" s="48">
        <v>6</v>
      </c>
      <c r="E21" s="48">
        <v>4</v>
      </c>
      <c r="F21" s="48">
        <v>2</v>
      </c>
      <c r="G21" s="48">
        <f t="shared" si="0"/>
        <v>6</v>
      </c>
      <c r="H21" s="48">
        <f t="shared" si="1"/>
        <v>12</v>
      </c>
      <c r="I21" s="48">
        <f t="shared" si="2"/>
        <v>19</v>
      </c>
      <c r="J21" s="48">
        <f t="shared" si="3"/>
        <v>19</v>
      </c>
      <c r="K21" s="48" t="s">
        <v>754</v>
      </c>
      <c r="L21" s="53"/>
    </row>
    <row r="22" spans="1:12" s="52" customFormat="1" ht="16.5" customHeight="1">
      <c r="A22" s="53">
        <v>11</v>
      </c>
      <c r="B22" s="54" t="s">
        <v>793</v>
      </c>
      <c r="C22" s="53">
        <v>28</v>
      </c>
      <c r="D22" s="48">
        <v>0</v>
      </c>
      <c r="E22" s="48">
        <v>4</v>
      </c>
      <c r="F22" s="48">
        <v>2</v>
      </c>
      <c r="G22" s="48">
        <f t="shared" si="0"/>
        <v>6</v>
      </c>
      <c r="H22" s="48">
        <f t="shared" si="1"/>
        <v>6</v>
      </c>
      <c r="I22" s="48">
        <f t="shared" si="2"/>
        <v>22</v>
      </c>
      <c r="J22" s="48">
        <f t="shared" si="3"/>
        <v>22</v>
      </c>
      <c r="K22" s="48" t="s">
        <v>754</v>
      </c>
      <c r="L22" s="53"/>
    </row>
    <row r="23" spans="1:12" s="52" customFormat="1" ht="16.5" customHeight="1">
      <c r="A23" s="53">
        <v>12</v>
      </c>
      <c r="B23" s="54" t="s">
        <v>794</v>
      </c>
      <c r="C23" s="53">
        <v>31</v>
      </c>
      <c r="D23" s="48">
        <v>0</v>
      </c>
      <c r="E23" s="48">
        <v>4</v>
      </c>
      <c r="F23" s="48">
        <v>2</v>
      </c>
      <c r="G23" s="48">
        <f t="shared" si="0"/>
        <v>6</v>
      </c>
      <c r="H23" s="48">
        <f t="shared" si="1"/>
        <v>6</v>
      </c>
      <c r="I23" s="48">
        <f t="shared" si="2"/>
        <v>25</v>
      </c>
      <c r="J23" s="48">
        <f t="shared" si="3"/>
        <v>25</v>
      </c>
      <c r="K23" s="48" t="s">
        <v>754</v>
      </c>
      <c r="L23" s="53"/>
    </row>
    <row r="24" spans="1:12" s="52" customFormat="1" ht="16.5" customHeight="1">
      <c r="A24" s="54"/>
      <c r="B24" s="56" t="s">
        <v>17</v>
      </c>
      <c r="C24" s="53">
        <f>SUM(C12:C23)</f>
        <v>365</v>
      </c>
      <c r="D24" s="46">
        <f>SUM(D12:D23)</f>
        <v>52</v>
      </c>
      <c r="E24" s="46">
        <f aca="true" t="shared" si="4" ref="E24:J24">SUM(E12:E23)</f>
        <v>44</v>
      </c>
      <c r="F24" s="46">
        <f t="shared" si="4"/>
        <v>27</v>
      </c>
      <c r="G24" s="46">
        <f t="shared" si="4"/>
        <v>71</v>
      </c>
      <c r="H24" s="46">
        <f t="shared" si="4"/>
        <v>123</v>
      </c>
      <c r="I24" s="46">
        <f t="shared" si="4"/>
        <v>242</v>
      </c>
      <c r="J24" s="46">
        <f t="shared" si="4"/>
        <v>242</v>
      </c>
      <c r="K24" s="53">
        <v>0</v>
      </c>
      <c r="L24" s="53" t="s">
        <v>11</v>
      </c>
    </row>
    <row r="25" spans="1:11" s="52" customFormat="1" ht="11.25" customHeight="1">
      <c r="A25" s="57"/>
      <c r="B25" s="58"/>
      <c r="C25" s="59"/>
      <c r="D25" s="57" t="s">
        <v>11</v>
      </c>
      <c r="E25" s="57"/>
      <c r="F25" s="57"/>
      <c r="G25" s="57"/>
      <c r="H25" s="57"/>
      <c r="I25" s="57"/>
      <c r="J25" s="57"/>
      <c r="K25" s="57"/>
    </row>
    <row r="26" spans="1:10" ht="15">
      <c r="A26" s="49" t="s">
        <v>105</v>
      </c>
      <c r="B26" s="49"/>
      <c r="C26" s="49"/>
      <c r="E26" s="49"/>
      <c r="F26" s="49"/>
      <c r="G26" s="49"/>
      <c r="H26" s="49"/>
      <c r="I26" s="49"/>
      <c r="J26" s="49"/>
    </row>
    <row r="27" spans="1:10" ht="15">
      <c r="A27" s="49"/>
      <c r="B27" s="49"/>
      <c r="C27" s="49"/>
      <c r="E27" s="49"/>
      <c r="F27" s="49"/>
      <c r="G27" s="49"/>
      <c r="H27" s="49"/>
      <c r="I27" s="49"/>
      <c r="J27" s="49"/>
    </row>
    <row r="28" spans="1:12" ht="15.75">
      <c r="A28" s="14"/>
      <c r="B28" s="14"/>
      <c r="C28" s="14"/>
      <c r="D28" s="14"/>
      <c r="E28" s="14"/>
      <c r="F28" s="14"/>
      <c r="G28" s="14"/>
      <c r="H28" s="14"/>
      <c r="I28" s="14"/>
      <c r="J28" s="732" t="s">
        <v>777</v>
      </c>
      <c r="K28" s="732"/>
      <c r="L28" s="538"/>
    </row>
    <row r="29" spans="1:12" ht="15.75">
      <c r="A29" s="14"/>
      <c r="B29" s="14"/>
      <c r="C29" s="14"/>
      <c r="D29" s="14"/>
      <c r="E29" s="14"/>
      <c r="F29" s="14"/>
      <c r="G29" s="14"/>
      <c r="H29" s="14"/>
      <c r="I29" s="14"/>
      <c r="J29" s="14"/>
      <c r="K29" s="538"/>
      <c r="L29" s="538"/>
    </row>
    <row r="30" spans="1:12" ht="16.5" thickBot="1">
      <c r="A30" s="14" t="s">
        <v>20</v>
      </c>
      <c r="B30" s="598"/>
      <c r="C30" s="14"/>
      <c r="D30" s="14"/>
      <c r="E30" s="14"/>
      <c r="F30" s="14"/>
      <c r="G30" s="14"/>
      <c r="H30" s="14"/>
      <c r="I30" s="14"/>
      <c r="J30" s="732"/>
      <c r="K30" s="732"/>
      <c r="L30" s="198"/>
    </row>
    <row r="31" spans="1:12" ht="15.75">
      <c r="A31" s="338"/>
      <c r="B31" s="338"/>
      <c r="C31" s="338"/>
      <c r="D31" s="338"/>
      <c r="E31" s="514" t="s">
        <v>778</v>
      </c>
      <c r="F31" s="338"/>
      <c r="G31" s="338"/>
      <c r="H31" s="338"/>
      <c r="I31" s="338"/>
      <c r="J31" s="540" t="s">
        <v>1019</v>
      </c>
      <c r="K31" s="338"/>
      <c r="L31" s="198"/>
    </row>
    <row r="32" spans="1:12" ht="15.75">
      <c r="A32" s="338"/>
      <c r="B32" s="338"/>
      <c r="C32" s="338"/>
      <c r="D32" s="338"/>
      <c r="E32" s="515" t="s">
        <v>779</v>
      </c>
      <c r="F32" s="338"/>
      <c r="G32" s="338"/>
      <c r="H32" s="338"/>
      <c r="I32" s="338"/>
      <c r="J32" s="540" t="s">
        <v>756</v>
      </c>
      <c r="K32" s="338"/>
      <c r="L32" s="198"/>
    </row>
    <row r="33" spans="1:12" ht="15.75">
      <c r="A33" s="14"/>
      <c r="B33" s="14"/>
      <c r="C33" s="14"/>
      <c r="D33" s="14"/>
      <c r="E33" s="516" t="s">
        <v>780</v>
      </c>
      <c r="F33" s="14"/>
      <c r="G33" s="14"/>
      <c r="H33" s="538"/>
      <c r="I33" s="14"/>
      <c r="J33" s="492" t="s">
        <v>81</v>
      </c>
      <c r="K33" s="36" t="s">
        <v>11</v>
      </c>
      <c r="L33" s="198"/>
    </row>
  </sheetData>
  <sheetProtection/>
  <mergeCells count="17">
    <mergeCell ref="L8:L10"/>
    <mergeCell ref="J30:K30"/>
    <mergeCell ref="A6:K6"/>
    <mergeCell ref="A8:A10"/>
    <mergeCell ref="B8:B10"/>
    <mergeCell ref="C8:C10"/>
    <mergeCell ref="D8:H8"/>
    <mergeCell ref="J8:J10"/>
    <mergeCell ref="K8:K10"/>
    <mergeCell ref="D9:D10"/>
    <mergeCell ref="J28:K28"/>
    <mergeCell ref="E9:G9"/>
    <mergeCell ref="I8:I10"/>
    <mergeCell ref="C2:H2"/>
    <mergeCell ref="J2:K2"/>
    <mergeCell ref="A4:K4"/>
    <mergeCell ref="A3:K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3" r:id="rId1"/>
</worksheet>
</file>

<file path=xl/worksheets/sheet57.xml><?xml version="1.0" encoding="utf-8"?>
<worksheet xmlns="http://schemas.openxmlformats.org/spreadsheetml/2006/main" xmlns:r="http://schemas.openxmlformats.org/officeDocument/2006/relationships">
  <sheetPr>
    <tabColor theme="3" tint="0.7999799847602844"/>
    <pageSetUpPr fitToPage="1"/>
  </sheetPr>
  <dimension ref="A2:S33"/>
  <sheetViews>
    <sheetView view="pageBreakPreview" zoomScaleSheetLayoutView="100" zoomScalePageLayoutView="0" workbookViewId="0" topLeftCell="A25">
      <selection activeCell="I31" sqref="I31"/>
    </sheetView>
  </sheetViews>
  <sheetFormatPr defaultColWidth="9.140625" defaultRowHeight="12.75"/>
  <cols>
    <col min="1" max="1" width="6.7109375" style="45" customWidth="1"/>
    <col min="2" max="2" width="14.7109375" style="45" customWidth="1"/>
    <col min="3" max="3" width="11.7109375" style="45" customWidth="1"/>
    <col min="4" max="4" width="12.00390625" style="45" customWidth="1"/>
    <col min="5" max="5" width="11.8515625" style="45" customWidth="1"/>
    <col min="6" max="6" width="18.8515625" style="45" customWidth="1"/>
    <col min="7" max="7" width="10.140625" style="45" customWidth="1"/>
    <col min="8" max="8" width="14.7109375" style="45" customWidth="1"/>
    <col min="9" max="9" width="15.28125" style="45" customWidth="1"/>
    <col min="10" max="10" width="14.7109375" style="45" customWidth="1"/>
    <col min="11" max="11" width="11.8515625" style="45" customWidth="1"/>
    <col min="12" max="16384" width="9.140625" style="45" customWidth="1"/>
  </cols>
  <sheetData>
    <row r="1" ht="45" customHeight="1"/>
    <row r="2" spans="3:10" ht="15" customHeight="1">
      <c r="C2" s="729"/>
      <c r="D2" s="729"/>
      <c r="E2" s="729"/>
      <c r="F2" s="729"/>
      <c r="G2" s="729"/>
      <c r="H2" s="729"/>
      <c r="I2" s="155"/>
      <c r="J2" s="37" t="s">
        <v>524</v>
      </c>
    </row>
    <row r="3" spans="1:10" s="51" customFormat="1" ht="19.5" customHeight="1">
      <c r="A3" s="1144" t="s">
        <v>0</v>
      </c>
      <c r="B3" s="1144"/>
      <c r="C3" s="1144"/>
      <c r="D3" s="1144"/>
      <c r="E3" s="1144"/>
      <c r="F3" s="1144"/>
      <c r="G3" s="1144"/>
      <c r="H3" s="1144"/>
      <c r="I3" s="1144"/>
      <c r="J3" s="1144"/>
    </row>
    <row r="4" spans="1:10" s="51" customFormat="1" ht="19.5" customHeight="1">
      <c r="A4" s="1143" t="s">
        <v>781</v>
      </c>
      <c r="B4" s="1143"/>
      <c r="C4" s="1143"/>
      <c r="D4" s="1143"/>
      <c r="E4" s="1143"/>
      <c r="F4" s="1143"/>
      <c r="G4" s="1143"/>
      <c r="H4" s="1143"/>
      <c r="I4" s="1143"/>
      <c r="J4" s="1143"/>
    </row>
    <row r="5" spans="1:11" s="51" customFormat="1" ht="14.25" customHeight="1">
      <c r="A5" s="60"/>
      <c r="B5" s="60"/>
      <c r="C5" s="60"/>
      <c r="D5" s="60"/>
      <c r="E5" s="60"/>
      <c r="F5" s="60"/>
      <c r="G5" s="60"/>
      <c r="H5" s="60"/>
      <c r="I5" s="60"/>
      <c r="J5" s="60"/>
      <c r="K5" s="51" t="s">
        <v>11</v>
      </c>
    </row>
    <row r="6" spans="1:10" s="51" customFormat="1" ht="18" customHeight="1">
      <c r="A6" s="1050" t="s">
        <v>795</v>
      </c>
      <c r="B6" s="1050"/>
      <c r="C6" s="1050"/>
      <c r="D6" s="1050"/>
      <c r="E6" s="1050"/>
      <c r="F6" s="1050"/>
      <c r="G6" s="1050"/>
      <c r="H6" s="1050"/>
      <c r="I6" s="1050"/>
      <c r="J6" s="1050"/>
    </row>
    <row r="7" spans="1:13" ht="15.75">
      <c r="A7" s="199" t="s">
        <v>755</v>
      </c>
      <c r="B7" s="199"/>
      <c r="C7" s="200"/>
      <c r="D7" s="127"/>
      <c r="E7" s="127"/>
      <c r="F7" s="127"/>
      <c r="G7" s="127"/>
      <c r="H7" s="127"/>
      <c r="I7" s="153"/>
      <c r="J7" s="153"/>
      <c r="M7" s="45" t="s">
        <v>11</v>
      </c>
    </row>
    <row r="8" spans="1:11" ht="29.25" customHeight="1">
      <c r="A8" s="1139" t="s">
        <v>71</v>
      </c>
      <c r="B8" s="1139" t="s">
        <v>72</v>
      </c>
      <c r="C8" s="1139" t="s">
        <v>73</v>
      </c>
      <c r="D8" s="1139" t="s">
        <v>152</v>
      </c>
      <c r="E8" s="1139"/>
      <c r="F8" s="1139"/>
      <c r="G8" s="1139"/>
      <c r="H8" s="1139"/>
      <c r="I8" s="1140" t="s">
        <v>230</v>
      </c>
      <c r="J8" s="1139" t="s">
        <v>74</v>
      </c>
      <c r="K8" s="1139" t="s">
        <v>218</v>
      </c>
    </row>
    <row r="9" spans="1:19" ht="33.75" customHeight="1">
      <c r="A9" s="1139"/>
      <c r="B9" s="1139"/>
      <c r="C9" s="1139"/>
      <c r="D9" s="1139" t="s">
        <v>76</v>
      </c>
      <c r="E9" s="1139" t="s">
        <v>77</v>
      </c>
      <c r="F9" s="1139"/>
      <c r="G9" s="1139"/>
      <c r="H9" s="1140" t="s">
        <v>78</v>
      </c>
      <c r="I9" s="1141"/>
      <c r="J9" s="1139"/>
      <c r="K9" s="1139"/>
      <c r="R9" s="50"/>
      <c r="S9" s="50"/>
    </row>
    <row r="10" spans="1:11" ht="33.75" customHeight="1">
      <c r="A10" s="1139"/>
      <c r="B10" s="1139"/>
      <c r="C10" s="1139"/>
      <c r="D10" s="1139"/>
      <c r="E10" s="47" t="s">
        <v>79</v>
      </c>
      <c r="F10" s="47" t="s">
        <v>80</v>
      </c>
      <c r="G10" s="47" t="s">
        <v>17</v>
      </c>
      <c r="H10" s="1142"/>
      <c r="I10" s="1142"/>
      <c r="J10" s="1139"/>
      <c r="K10" s="1139"/>
    </row>
    <row r="11" spans="1:11" s="52" customFormat="1" ht="16.5" customHeight="1">
      <c r="A11" s="47">
        <v>1</v>
      </c>
      <c r="B11" s="47">
        <v>2</v>
      </c>
      <c r="C11" s="47">
        <v>3</v>
      </c>
      <c r="D11" s="47">
        <v>4</v>
      </c>
      <c r="E11" s="47">
        <v>5</v>
      </c>
      <c r="F11" s="47">
        <v>6</v>
      </c>
      <c r="G11" s="47">
        <v>7</v>
      </c>
      <c r="H11" s="47">
        <v>8</v>
      </c>
      <c r="I11" s="47">
        <v>9</v>
      </c>
      <c r="J11" s="47">
        <v>10</v>
      </c>
      <c r="K11" s="47">
        <v>11</v>
      </c>
    </row>
    <row r="12" spans="1:11" ht="16.5" customHeight="1">
      <c r="A12" s="53">
        <v>1</v>
      </c>
      <c r="B12" s="54" t="s">
        <v>783</v>
      </c>
      <c r="C12" s="48">
        <v>30</v>
      </c>
      <c r="D12" s="48">
        <v>4</v>
      </c>
      <c r="E12" s="48">
        <v>4</v>
      </c>
      <c r="F12" s="48">
        <v>5</v>
      </c>
      <c r="G12" s="48">
        <f>E12+F12</f>
        <v>9</v>
      </c>
      <c r="H12" s="48">
        <f>D12+G12</f>
        <v>13</v>
      </c>
      <c r="I12" s="48">
        <f>C12-H12</f>
        <v>17</v>
      </c>
      <c r="J12" s="48">
        <f>I12</f>
        <v>17</v>
      </c>
      <c r="K12" s="48"/>
    </row>
    <row r="13" spans="1:11" ht="16.5" customHeight="1">
      <c r="A13" s="53">
        <v>2</v>
      </c>
      <c r="B13" s="54" t="s">
        <v>784</v>
      </c>
      <c r="C13" s="48">
        <v>31</v>
      </c>
      <c r="D13" s="48">
        <v>0</v>
      </c>
      <c r="E13" s="48">
        <v>5</v>
      </c>
      <c r="F13" s="48">
        <v>3</v>
      </c>
      <c r="G13" s="48">
        <f aca="true" t="shared" si="0" ref="G13:G23">E13+F13</f>
        <v>8</v>
      </c>
      <c r="H13" s="48">
        <f aca="true" t="shared" si="1" ref="H13:H23">D13+G13</f>
        <v>8</v>
      </c>
      <c r="I13" s="48">
        <f aca="true" t="shared" si="2" ref="I13:I23">C13-H13</f>
        <v>23</v>
      </c>
      <c r="J13" s="48">
        <f aca="true" t="shared" si="3" ref="J13:J23">I13</f>
        <v>23</v>
      </c>
      <c r="K13" s="48"/>
    </row>
    <row r="14" spans="1:11" ht="16.5" customHeight="1">
      <c r="A14" s="53">
        <v>3</v>
      </c>
      <c r="B14" s="54" t="s">
        <v>785</v>
      </c>
      <c r="C14" s="48">
        <v>30</v>
      </c>
      <c r="D14" s="48">
        <v>5</v>
      </c>
      <c r="E14" s="48">
        <v>3</v>
      </c>
      <c r="F14" s="48">
        <v>2</v>
      </c>
      <c r="G14" s="48">
        <f t="shared" si="0"/>
        <v>5</v>
      </c>
      <c r="H14" s="48">
        <f t="shared" si="1"/>
        <v>10</v>
      </c>
      <c r="I14" s="48">
        <f t="shared" si="2"/>
        <v>20</v>
      </c>
      <c r="J14" s="48">
        <f t="shared" si="3"/>
        <v>20</v>
      </c>
      <c r="K14" s="48"/>
    </row>
    <row r="15" spans="1:11" ht="16.5" customHeight="1">
      <c r="A15" s="53">
        <v>4</v>
      </c>
      <c r="B15" s="54" t="s">
        <v>786</v>
      </c>
      <c r="C15" s="48">
        <v>31</v>
      </c>
      <c r="D15" s="48">
        <v>31</v>
      </c>
      <c r="E15" s="48">
        <v>0</v>
      </c>
      <c r="F15" s="48">
        <v>0</v>
      </c>
      <c r="G15" s="48">
        <f t="shared" si="0"/>
        <v>0</v>
      </c>
      <c r="H15" s="48">
        <f t="shared" si="1"/>
        <v>31</v>
      </c>
      <c r="I15" s="48">
        <f t="shared" si="2"/>
        <v>0</v>
      </c>
      <c r="J15" s="48">
        <f t="shared" si="3"/>
        <v>0</v>
      </c>
      <c r="K15" s="48"/>
    </row>
    <row r="16" spans="1:11" ht="16.5" customHeight="1">
      <c r="A16" s="53">
        <v>5</v>
      </c>
      <c r="B16" s="54" t="s">
        <v>787</v>
      </c>
      <c r="C16" s="48">
        <v>31</v>
      </c>
      <c r="D16" s="48">
        <v>2</v>
      </c>
      <c r="E16" s="48">
        <v>4</v>
      </c>
      <c r="F16" s="48">
        <v>3</v>
      </c>
      <c r="G16" s="48">
        <f t="shared" si="0"/>
        <v>7</v>
      </c>
      <c r="H16" s="48">
        <f t="shared" si="1"/>
        <v>9</v>
      </c>
      <c r="I16" s="48">
        <f t="shared" si="2"/>
        <v>22</v>
      </c>
      <c r="J16" s="48">
        <f t="shared" si="3"/>
        <v>22</v>
      </c>
      <c r="K16" s="48"/>
    </row>
    <row r="17" spans="1:11" s="52" customFormat="1" ht="16.5" customHeight="1">
      <c r="A17" s="53">
        <v>6</v>
      </c>
      <c r="B17" s="54" t="s">
        <v>788</v>
      </c>
      <c r="C17" s="53">
        <v>30</v>
      </c>
      <c r="D17" s="48">
        <v>0</v>
      </c>
      <c r="E17" s="48">
        <v>4</v>
      </c>
      <c r="F17" s="48">
        <v>1</v>
      </c>
      <c r="G17" s="48">
        <f t="shared" si="0"/>
        <v>5</v>
      </c>
      <c r="H17" s="48">
        <f t="shared" si="1"/>
        <v>5</v>
      </c>
      <c r="I17" s="48">
        <f t="shared" si="2"/>
        <v>25</v>
      </c>
      <c r="J17" s="48">
        <f t="shared" si="3"/>
        <v>25</v>
      </c>
      <c r="K17" s="48"/>
    </row>
    <row r="18" spans="1:11" s="52" customFormat="1" ht="16.5" customHeight="1">
      <c r="A18" s="53">
        <v>7</v>
      </c>
      <c r="B18" s="54" t="s">
        <v>789</v>
      </c>
      <c r="C18" s="53">
        <v>31</v>
      </c>
      <c r="D18" s="48">
        <v>0</v>
      </c>
      <c r="E18" s="48">
        <v>4</v>
      </c>
      <c r="F18" s="48">
        <v>3</v>
      </c>
      <c r="G18" s="48">
        <f t="shared" si="0"/>
        <v>7</v>
      </c>
      <c r="H18" s="48">
        <f t="shared" si="1"/>
        <v>7</v>
      </c>
      <c r="I18" s="48">
        <f t="shared" si="2"/>
        <v>24</v>
      </c>
      <c r="J18" s="48">
        <f t="shared" si="3"/>
        <v>24</v>
      </c>
      <c r="K18" s="48"/>
    </row>
    <row r="19" spans="1:11" s="52" customFormat="1" ht="16.5" customHeight="1">
      <c r="A19" s="53">
        <v>8</v>
      </c>
      <c r="B19" s="54" t="s">
        <v>790</v>
      </c>
      <c r="C19" s="53">
        <v>30</v>
      </c>
      <c r="D19" s="48">
        <v>4</v>
      </c>
      <c r="E19" s="48">
        <v>4</v>
      </c>
      <c r="F19" s="48">
        <v>2</v>
      </c>
      <c r="G19" s="48">
        <f t="shared" si="0"/>
        <v>6</v>
      </c>
      <c r="H19" s="48">
        <f t="shared" si="1"/>
        <v>10</v>
      </c>
      <c r="I19" s="48">
        <f t="shared" si="2"/>
        <v>20</v>
      </c>
      <c r="J19" s="48">
        <f t="shared" si="3"/>
        <v>20</v>
      </c>
      <c r="K19" s="48"/>
    </row>
    <row r="20" spans="1:11" s="52" customFormat="1" ht="16.5" customHeight="1">
      <c r="A20" s="53">
        <v>9</v>
      </c>
      <c r="B20" s="54" t="s">
        <v>791</v>
      </c>
      <c r="C20" s="53">
        <v>31</v>
      </c>
      <c r="D20" s="48">
        <v>0</v>
      </c>
      <c r="E20" s="48">
        <v>4</v>
      </c>
      <c r="F20" s="48">
        <v>2</v>
      </c>
      <c r="G20" s="48">
        <f t="shared" si="0"/>
        <v>6</v>
      </c>
      <c r="H20" s="48">
        <f t="shared" si="1"/>
        <v>6</v>
      </c>
      <c r="I20" s="48">
        <f t="shared" si="2"/>
        <v>25</v>
      </c>
      <c r="J20" s="48">
        <f t="shared" si="3"/>
        <v>25</v>
      </c>
      <c r="K20" s="48"/>
    </row>
    <row r="21" spans="1:11" s="52" customFormat="1" ht="16.5" customHeight="1">
      <c r="A21" s="53">
        <v>10</v>
      </c>
      <c r="B21" s="54" t="s">
        <v>792</v>
      </c>
      <c r="C21" s="53">
        <v>31</v>
      </c>
      <c r="D21" s="48">
        <v>6</v>
      </c>
      <c r="E21" s="48">
        <v>4</v>
      </c>
      <c r="F21" s="48">
        <v>2</v>
      </c>
      <c r="G21" s="48">
        <f t="shared" si="0"/>
        <v>6</v>
      </c>
      <c r="H21" s="48">
        <f t="shared" si="1"/>
        <v>12</v>
      </c>
      <c r="I21" s="48">
        <f t="shared" si="2"/>
        <v>19</v>
      </c>
      <c r="J21" s="48">
        <f t="shared" si="3"/>
        <v>19</v>
      </c>
      <c r="K21" s="48"/>
    </row>
    <row r="22" spans="1:11" s="52" customFormat="1" ht="16.5" customHeight="1">
      <c r="A22" s="53">
        <v>11</v>
      </c>
      <c r="B22" s="54" t="s">
        <v>793</v>
      </c>
      <c r="C22" s="53">
        <v>28</v>
      </c>
      <c r="D22" s="48">
        <v>0</v>
      </c>
      <c r="E22" s="48">
        <v>4</v>
      </c>
      <c r="F22" s="48">
        <v>2</v>
      </c>
      <c r="G22" s="48">
        <f t="shared" si="0"/>
        <v>6</v>
      </c>
      <c r="H22" s="48">
        <f t="shared" si="1"/>
        <v>6</v>
      </c>
      <c r="I22" s="48">
        <f t="shared" si="2"/>
        <v>22</v>
      </c>
      <c r="J22" s="48">
        <f t="shared" si="3"/>
        <v>22</v>
      </c>
      <c r="K22" s="48"/>
    </row>
    <row r="23" spans="1:11" s="52" customFormat="1" ht="16.5" customHeight="1">
      <c r="A23" s="53">
        <v>12</v>
      </c>
      <c r="B23" s="54" t="s">
        <v>794</v>
      </c>
      <c r="C23" s="53">
        <v>31</v>
      </c>
      <c r="D23" s="48">
        <v>0</v>
      </c>
      <c r="E23" s="48">
        <v>4</v>
      </c>
      <c r="F23" s="48">
        <v>2</v>
      </c>
      <c r="G23" s="48">
        <f t="shared" si="0"/>
        <v>6</v>
      </c>
      <c r="H23" s="48">
        <f t="shared" si="1"/>
        <v>6</v>
      </c>
      <c r="I23" s="48">
        <f t="shared" si="2"/>
        <v>25</v>
      </c>
      <c r="J23" s="48">
        <f t="shared" si="3"/>
        <v>25</v>
      </c>
      <c r="K23" s="48"/>
    </row>
    <row r="24" spans="1:12" s="337" customFormat="1" ht="16.5" customHeight="1">
      <c r="A24" s="55"/>
      <c r="B24" s="56" t="s">
        <v>17</v>
      </c>
      <c r="C24" s="47">
        <f>SUM(C12:C23)</f>
        <v>365</v>
      </c>
      <c r="D24" s="46">
        <f>SUM(D12:D23)</f>
        <v>52</v>
      </c>
      <c r="E24" s="46">
        <f aca="true" t="shared" si="4" ref="E24:J24">SUM(E12:E23)</f>
        <v>44</v>
      </c>
      <c r="F24" s="46">
        <f t="shared" si="4"/>
        <v>27</v>
      </c>
      <c r="G24" s="46">
        <f t="shared" si="4"/>
        <v>71</v>
      </c>
      <c r="H24" s="46">
        <f t="shared" si="4"/>
        <v>123</v>
      </c>
      <c r="I24" s="46">
        <f t="shared" si="4"/>
        <v>242</v>
      </c>
      <c r="J24" s="46">
        <f t="shared" si="4"/>
        <v>242</v>
      </c>
      <c r="K24" s="46"/>
      <c r="L24" s="337" t="s">
        <v>11</v>
      </c>
    </row>
    <row r="25" spans="1:11" s="52" customFormat="1" ht="11.25" customHeight="1">
      <c r="A25" s="57"/>
      <c r="B25" s="58"/>
      <c r="C25" s="59"/>
      <c r="D25" s="57"/>
      <c r="E25" s="57"/>
      <c r="F25" s="57"/>
      <c r="G25" s="57"/>
      <c r="H25" s="57"/>
      <c r="I25" s="57"/>
      <c r="J25" s="57"/>
      <c r="K25" s="57"/>
    </row>
    <row r="26" spans="1:10" ht="15">
      <c r="A26" s="49" t="s">
        <v>105</v>
      </c>
      <c r="B26" s="49"/>
      <c r="C26" s="49"/>
      <c r="D26" s="49"/>
      <c r="E26" s="49"/>
      <c r="F26" s="49"/>
      <c r="G26" s="49"/>
      <c r="H26" s="49"/>
      <c r="I26" s="49"/>
      <c r="J26" s="49"/>
    </row>
    <row r="27" spans="1:10" ht="15">
      <c r="A27" s="49"/>
      <c r="B27" s="49"/>
      <c r="C27" s="49"/>
      <c r="D27" s="49"/>
      <c r="E27" s="49"/>
      <c r="F27" s="49"/>
      <c r="G27" s="49"/>
      <c r="H27" s="49"/>
      <c r="I27" s="49"/>
      <c r="J27" s="49"/>
    </row>
    <row r="28" spans="1:11" ht="15.75">
      <c r="A28" s="14"/>
      <c r="B28" s="14"/>
      <c r="C28" s="14"/>
      <c r="D28" s="14"/>
      <c r="E28" s="14"/>
      <c r="F28" s="14"/>
      <c r="G28" s="14"/>
      <c r="H28" s="14"/>
      <c r="I28" s="732" t="s">
        <v>777</v>
      </c>
      <c r="J28" s="732"/>
      <c r="K28" s="538"/>
    </row>
    <row r="29" spans="1:11" ht="15">
      <c r="A29" s="538"/>
      <c r="B29" s="538"/>
      <c r="C29" s="538"/>
      <c r="D29" s="538" t="s">
        <v>11</v>
      </c>
      <c r="E29" s="538"/>
      <c r="F29" s="538"/>
      <c r="G29" s="538"/>
      <c r="H29" s="538"/>
      <c r="I29" s="538"/>
      <c r="J29" s="538"/>
      <c r="K29" s="538"/>
    </row>
    <row r="30" spans="1:11" ht="16.5" thickBot="1">
      <c r="A30" s="14" t="s">
        <v>20</v>
      </c>
      <c r="B30" s="598"/>
      <c r="C30" s="14"/>
      <c r="D30" s="14"/>
      <c r="E30" s="14"/>
      <c r="F30" s="14"/>
      <c r="G30" s="14"/>
      <c r="H30" s="14"/>
      <c r="I30" s="732"/>
      <c r="J30" s="732"/>
      <c r="K30" s="198"/>
    </row>
    <row r="31" spans="1:11" ht="15.75">
      <c r="A31" s="338"/>
      <c r="B31" s="338"/>
      <c r="C31" s="338"/>
      <c r="D31" s="514" t="s">
        <v>778</v>
      </c>
      <c r="E31" s="338"/>
      <c r="F31" s="338"/>
      <c r="G31" s="338"/>
      <c r="H31" s="338"/>
      <c r="I31" s="540" t="s">
        <v>1019</v>
      </c>
      <c r="J31" s="338"/>
      <c r="K31" s="198"/>
    </row>
    <row r="32" spans="1:11" ht="15.75">
      <c r="A32" s="338"/>
      <c r="B32" s="338"/>
      <c r="C32" s="338"/>
      <c r="D32" s="515" t="s">
        <v>779</v>
      </c>
      <c r="E32" s="338"/>
      <c r="F32" s="338"/>
      <c r="G32" s="338"/>
      <c r="H32" s="338"/>
      <c r="I32" s="540" t="s">
        <v>756</v>
      </c>
      <c r="J32" s="338"/>
      <c r="K32" s="198"/>
    </row>
    <row r="33" spans="1:11" ht="15.75">
      <c r="A33" s="14"/>
      <c r="B33" s="14"/>
      <c r="C33" s="14"/>
      <c r="D33" s="516" t="s">
        <v>780</v>
      </c>
      <c r="E33" s="14"/>
      <c r="F33" s="14"/>
      <c r="G33" s="14"/>
      <c r="H33" s="36"/>
      <c r="I33" s="492" t="s">
        <v>81</v>
      </c>
      <c r="J33" s="36" t="s">
        <v>11</v>
      </c>
      <c r="K33" s="198"/>
    </row>
  </sheetData>
  <sheetProtection/>
  <mergeCells count="16">
    <mergeCell ref="C8:C10"/>
    <mergeCell ref="D8:H8"/>
    <mergeCell ref="J8:J10"/>
    <mergeCell ref="D9:D10"/>
    <mergeCell ref="E9:G9"/>
    <mergeCell ref="I8:I10"/>
    <mergeCell ref="I30:J30"/>
    <mergeCell ref="K8:K10"/>
    <mergeCell ref="H9:H10"/>
    <mergeCell ref="C2:H2"/>
    <mergeCell ref="A3:J3"/>
    <mergeCell ref="A4:J4"/>
    <mergeCell ref="A6:J6"/>
    <mergeCell ref="A8:A10"/>
    <mergeCell ref="I28:J28"/>
    <mergeCell ref="B8:B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3" r:id="rId1"/>
</worksheet>
</file>

<file path=xl/worksheets/sheet58.xml><?xml version="1.0" encoding="utf-8"?>
<worksheet xmlns="http://schemas.openxmlformats.org/spreadsheetml/2006/main" xmlns:r="http://schemas.openxmlformats.org/officeDocument/2006/relationships">
  <sheetPr>
    <pageSetUpPr fitToPage="1"/>
  </sheetPr>
  <dimension ref="A1:T35"/>
  <sheetViews>
    <sheetView view="pageBreakPreview" zoomScale="90" zoomScaleNormal="70" zoomScaleSheetLayoutView="90" zoomScalePageLayoutView="0" workbookViewId="0" topLeftCell="A13">
      <selection activeCell="T24" sqref="T24"/>
    </sheetView>
  </sheetViews>
  <sheetFormatPr defaultColWidth="9.140625" defaultRowHeight="12.75"/>
  <cols>
    <col min="1" max="1" width="5.57421875" style="257" customWidth="1"/>
    <col min="2" max="2" width="11.28125" style="257" customWidth="1"/>
    <col min="3" max="3" width="10.28125" style="257" customWidth="1"/>
    <col min="4" max="4" width="8.421875" style="257" customWidth="1"/>
    <col min="5" max="6" width="9.8515625" style="257" customWidth="1"/>
    <col min="7" max="7" width="13.7109375" style="257" customWidth="1"/>
    <col min="8" max="8" width="8.8515625" style="257" customWidth="1"/>
    <col min="9" max="9" width="8.7109375" style="247" customWidth="1"/>
    <col min="10" max="10" width="9.8515625" style="247" customWidth="1"/>
    <col min="11" max="11" width="8.00390625" style="247" customWidth="1"/>
    <col min="12" max="14" width="8.140625" style="247" customWidth="1"/>
    <col min="15" max="15" width="8.421875" style="247" customWidth="1"/>
    <col min="16" max="16" width="8.140625" style="247" customWidth="1"/>
    <col min="17" max="18" width="8.8515625" style="247" customWidth="1"/>
    <col min="19" max="19" width="10.7109375" style="247" customWidth="1"/>
    <col min="20" max="20" width="14.140625" style="247" customWidth="1"/>
    <col min="21" max="16384" width="9.140625" style="247" customWidth="1"/>
  </cols>
  <sheetData>
    <row r="1" spans="9:20" ht="53.25" customHeight="1">
      <c r="I1" s="427"/>
      <c r="J1" s="427"/>
      <c r="K1" s="427"/>
      <c r="L1" s="427"/>
      <c r="M1" s="427"/>
      <c r="N1" s="427"/>
      <c r="O1" s="427"/>
      <c r="P1" s="427"/>
      <c r="Q1" s="508"/>
      <c r="R1" s="427"/>
      <c r="S1" s="427"/>
      <c r="T1" s="427"/>
    </row>
    <row r="2" spans="7:20" ht="12.75" customHeight="1">
      <c r="G2" s="1149"/>
      <c r="H2" s="1149"/>
      <c r="I2" s="1149"/>
      <c r="J2" s="257"/>
      <c r="K2" s="257"/>
      <c r="L2" s="257"/>
      <c r="M2" s="257"/>
      <c r="N2" s="257"/>
      <c r="O2" s="257"/>
      <c r="P2" s="257"/>
      <c r="Q2" s="1151" t="s">
        <v>525</v>
      </c>
      <c r="R2" s="1151"/>
      <c r="S2" s="1151"/>
      <c r="T2" s="1151"/>
    </row>
    <row r="3" spans="1:20" ht="15.75">
      <c r="A3" s="1147" t="s">
        <v>0</v>
      </c>
      <c r="B3" s="1147"/>
      <c r="C3" s="1147"/>
      <c r="D3" s="1147"/>
      <c r="E3" s="1147"/>
      <c r="F3" s="1147"/>
      <c r="G3" s="1147"/>
      <c r="H3" s="1147"/>
      <c r="I3" s="1147"/>
      <c r="J3" s="1147"/>
      <c r="K3" s="1147"/>
      <c r="L3" s="1147"/>
      <c r="M3" s="1147"/>
      <c r="N3" s="1147"/>
      <c r="O3" s="1147"/>
      <c r="P3" s="1147"/>
      <c r="Q3" s="1147"/>
      <c r="R3" s="1147"/>
      <c r="S3" s="1147"/>
      <c r="T3" s="1147"/>
    </row>
    <row r="4" spans="1:20" ht="18">
      <c r="A4" s="1148" t="s">
        <v>781</v>
      </c>
      <c r="B4" s="1148"/>
      <c r="C4" s="1148"/>
      <c r="D4" s="1148"/>
      <c r="E4" s="1148"/>
      <c r="F4" s="1148"/>
      <c r="G4" s="1148"/>
      <c r="H4" s="1148"/>
      <c r="I4" s="1148"/>
      <c r="J4" s="1148"/>
      <c r="K4" s="1148"/>
      <c r="L4" s="1148"/>
      <c r="M4" s="1148"/>
      <c r="N4" s="1148"/>
      <c r="O4" s="1148"/>
      <c r="P4" s="1148"/>
      <c r="Q4" s="1148"/>
      <c r="R4" s="1148"/>
      <c r="S4" s="1148"/>
      <c r="T4" s="1148"/>
    </row>
    <row r="5" spans="1:20" ht="12.75" customHeight="1">
      <c r="A5" s="1146" t="s">
        <v>869</v>
      </c>
      <c r="B5" s="1146"/>
      <c r="C5" s="1146"/>
      <c r="D5" s="1146"/>
      <c r="E5" s="1146"/>
      <c r="F5" s="1146"/>
      <c r="G5" s="1146"/>
      <c r="H5" s="1146"/>
      <c r="I5" s="1146"/>
      <c r="J5" s="1146"/>
      <c r="K5" s="1146"/>
      <c r="L5" s="1146"/>
      <c r="M5" s="1146"/>
      <c r="N5" s="1146"/>
      <c r="O5" s="1146"/>
      <c r="P5" s="1146"/>
      <c r="Q5" s="1146"/>
      <c r="R5" s="1146"/>
      <c r="S5" s="1146"/>
      <c r="T5" s="1146"/>
    </row>
    <row r="6" spans="1:20" s="248" customFormat="1" ht="7.5" customHeight="1">
      <c r="A6" s="1146"/>
      <c r="B6" s="1146"/>
      <c r="C6" s="1146"/>
      <c r="D6" s="1146"/>
      <c r="E6" s="1146"/>
      <c r="F6" s="1146"/>
      <c r="G6" s="1146"/>
      <c r="H6" s="1146"/>
      <c r="I6" s="1146"/>
      <c r="J6" s="1146"/>
      <c r="K6" s="1146"/>
      <c r="L6" s="1146"/>
      <c r="M6" s="1146"/>
      <c r="N6" s="1146"/>
      <c r="O6" s="1146"/>
      <c r="P6" s="1146"/>
      <c r="Q6" s="1146"/>
      <c r="R6" s="1146"/>
      <c r="S6" s="1146"/>
      <c r="T6" s="1146"/>
    </row>
    <row r="7" spans="1:20" ht="12.75">
      <c r="A7" s="1150"/>
      <c r="B7" s="1150"/>
      <c r="C7" s="1150"/>
      <c r="D7" s="1150"/>
      <c r="E7" s="1150"/>
      <c r="F7" s="1150"/>
      <c r="G7" s="1150"/>
      <c r="H7" s="1150"/>
      <c r="I7" s="1150"/>
      <c r="J7" s="1150"/>
      <c r="K7" s="1150"/>
      <c r="L7" s="1150"/>
      <c r="M7" s="1150"/>
      <c r="N7" s="1150"/>
      <c r="O7" s="1150"/>
      <c r="P7" s="1150"/>
      <c r="Q7" s="1150"/>
      <c r="R7" s="1150"/>
      <c r="S7" s="1150"/>
      <c r="T7" s="1150"/>
    </row>
    <row r="8" spans="1:20" ht="12.75">
      <c r="A8" s="199" t="s">
        <v>755</v>
      </c>
      <c r="B8" s="199"/>
      <c r="C8" s="200"/>
      <c r="H8" s="258"/>
      <c r="I8" s="257"/>
      <c r="J8" s="257"/>
      <c r="K8" s="257"/>
      <c r="L8" s="1153"/>
      <c r="M8" s="1153"/>
      <c r="N8" s="1153"/>
      <c r="O8" s="1153"/>
      <c r="P8" s="1153"/>
      <c r="Q8" s="1153"/>
      <c r="R8" s="1153"/>
      <c r="S8" s="1153"/>
      <c r="T8" s="1153"/>
    </row>
    <row r="9" spans="1:20" ht="45" customHeight="1">
      <c r="A9" s="759" t="s">
        <v>2</v>
      </c>
      <c r="B9" s="759" t="s">
        <v>3</v>
      </c>
      <c r="C9" s="756" t="s">
        <v>478</v>
      </c>
      <c r="D9" s="757"/>
      <c r="E9" s="757"/>
      <c r="F9" s="757"/>
      <c r="G9" s="758"/>
      <c r="H9" s="1154" t="s">
        <v>898</v>
      </c>
      <c r="I9" s="756" t="s">
        <v>83</v>
      </c>
      <c r="J9" s="757"/>
      <c r="K9" s="757"/>
      <c r="L9" s="758"/>
      <c r="M9" s="759" t="s">
        <v>897</v>
      </c>
      <c r="N9" s="759"/>
      <c r="O9" s="759"/>
      <c r="P9" s="759"/>
      <c r="Q9" s="759"/>
      <c r="R9" s="759"/>
      <c r="S9" s="780" t="s">
        <v>700</v>
      </c>
      <c r="T9" s="780"/>
    </row>
    <row r="10" spans="1:20" ht="44.25" customHeight="1">
      <c r="A10" s="759"/>
      <c r="B10" s="759"/>
      <c r="C10" s="259" t="s">
        <v>5</v>
      </c>
      <c r="D10" s="259" t="s">
        <v>6</v>
      </c>
      <c r="E10" s="259" t="s">
        <v>347</v>
      </c>
      <c r="F10" s="260" t="s">
        <v>99</v>
      </c>
      <c r="G10" s="452" t="s">
        <v>901</v>
      </c>
      <c r="H10" s="1155"/>
      <c r="I10" s="298" t="s">
        <v>88</v>
      </c>
      <c r="J10" s="298" t="s">
        <v>19</v>
      </c>
      <c r="K10" s="298" t="s">
        <v>40</v>
      </c>
      <c r="L10" s="298" t="s">
        <v>675</v>
      </c>
      <c r="M10" s="305" t="s">
        <v>17</v>
      </c>
      <c r="N10" s="305" t="s">
        <v>642</v>
      </c>
      <c r="O10" s="305" t="s">
        <v>643</v>
      </c>
      <c r="P10" s="305" t="s">
        <v>644</v>
      </c>
      <c r="Q10" s="305" t="s">
        <v>645</v>
      </c>
      <c r="R10" s="305" t="s">
        <v>646</v>
      </c>
      <c r="S10" s="451" t="s">
        <v>899</v>
      </c>
      <c r="T10" s="451" t="s">
        <v>900</v>
      </c>
    </row>
    <row r="11" spans="1:20" s="249" customFormat="1" ht="12.75">
      <c r="A11" s="312">
        <v>1</v>
      </c>
      <c r="B11" s="312">
        <v>2</v>
      </c>
      <c r="C11" s="312">
        <v>3</v>
      </c>
      <c r="D11" s="312">
        <v>4</v>
      </c>
      <c r="E11" s="312">
        <v>5</v>
      </c>
      <c r="F11" s="312">
        <v>6</v>
      </c>
      <c r="G11" s="312">
        <v>7</v>
      </c>
      <c r="H11" s="312">
        <v>8</v>
      </c>
      <c r="I11" s="312">
        <v>9</v>
      </c>
      <c r="J11" s="312">
        <v>10</v>
      </c>
      <c r="K11" s="312">
        <v>11</v>
      </c>
      <c r="L11" s="312">
        <v>12</v>
      </c>
      <c r="M11" s="312">
        <v>13</v>
      </c>
      <c r="N11" s="312">
        <v>14</v>
      </c>
      <c r="O11" s="312">
        <v>15</v>
      </c>
      <c r="P11" s="312">
        <v>16</v>
      </c>
      <c r="Q11" s="312">
        <v>17</v>
      </c>
      <c r="R11" s="312">
        <v>18</v>
      </c>
      <c r="S11" s="312">
        <v>19</v>
      </c>
      <c r="T11" s="312">
        <v>20</v>
      </c>
    </row>
    <row r="12" spans="1:20" ht="19.5" customHeight="1">
      <c r="A12" s="8">
        <v>1</v>
      </c>
      <c r="B12" s="19" t="s">
        <v>726</v>
      </c>
      <c r="C12" s="390">
        <v>17060</v>
      </c>
      <c r="D12" s="261">
        <v>0</v>
      </c>
      <c r="E12" s="390">
        <v>0</v>
      </c>
      <c r="F12" s="261">
        <v>0</v>
      </c>
      <c r="G12" s="390">
        <f>C12+D12+E12+F12</f>
        <v>17060</v>
      </c>
      <c r="H12" s="262">
        <v>242</v>
      </c>
      <c r="I12" s="376">
        <f>J12+K12+L12</f>
        <v>412.85200000000003</v>
      </c>
      <c r="J12" s="376">
        <f>G12*H12*0.0001</f>
        <v>412.85200000000003</v>
      </c>
      <c r="K12" s="376">
        <v>0</v>
      </c>
      <c r="L12" s="376">
        <v>0</v>
      </c>
      <c r="M12" s="376">
        <v>0</v>
      </c>
      <c r="N12" s="376">
        <v>0</v>
      </c>
      <c r="O12" s="376">
        <v>0</v>
      </c>
      <c r="P12" s="376">
        <v>0</v>
      </c>
      <c r="Q12" s="376">
        <v>0</v>
      </c>
      <c r="R12" s="376">
        <v>0</v>
      </c>
      <c r="S12" s="376">
        <v>0.0158</v>
      </c>
      <c r="T12" s="376">
        <f>I12*S12</f>
        <v>6.523061600000001</v>
      </c>
    </row>
    <row r="13" spans="1:20" ht="19.5" customHeight="1">
      <c r="A13" s="8">
        <v>2</v>
      </c>
      <c r="B13" s="19" t="s">
        <v>727</v>
      </c>
      <c r="C13" s="390">
        <v>38530</v>
      </c>
      <c r="D13" s="261">
        <v>0</v>
      </c>
      <c r="E13" s="390">
        <v>0</v>
      </c>
      <c r="F13" s="261">
        <v>0</v>
      </c>
      <c r="G13" s="261">
        <f aca="true" t="shared" si="0" ref="G13:G23">C13+D13+E13+F13</f>
        <v>38530</v>
      </c>
      <c r="H13" s="287">
        <v>242</v>
      </c>
      <c r="I13" s="261">
        <f aca="true" t="shared" si="1" ref="I13:I23">J13+K13+L13</f>
        <v>932.426</v>
      </c>
      <c r="J13" s="376">
        <f aca="true" t="shared" si="2" ref="J13:J23">G13*H13*0.0001</f>
        <v>932.426</v>
      </c>
      <c r="K13" s="376">
        <v>0</v>
      </c>
      <c r="L13" s="376">
        <v>0</v>
      </c>
      <c r="M13" s="376">
        <v>0</v>
      </c>
      <c r="N13" s="376">
        <v>0</v>
      </c>
      <c r="O13" s="376">
        <v>0</v>
      </c>
      <c r="P13" s="376">
        <v>0</v>
      </c>
      <c r="Q13" s="376">
        <v>0</v>
      </c>
      <c r="R13" s="376">
        <v>0</v>
      </c>
      <c r="S13" s="376">
        <v>0.0158</v>
      </c>
      <c r="T13" s="376">
        <f aca="true" t="shared" si="3" ref="T13:T23">I13*S13</f>
        <v>14.732330800000002</v>
      </c>
    </row>
    <row r="14" spans="1:20" ht="19.5" customHeight="1">
      <c r="A14" s="8">
        <v>3</v>
      </c>
      <c r="B14" s="19" t="s">
        <v>728</v>
      </c>
      <c r="C14" s="390">
        <v>15565</v>
      </c>
      <c r="D14" s="261">
        <v>0</v>
      </c>
      <c r="E14" s="390">
        <v>0</v>
      </c>
      <c r="F14" s="261">
        <v>0</v>
      </c>
      <c r="G14" s="261">
        <f t="shared" si="0"/>
        <v>15565</v>
      </c>
      <c r="H14" s="287">
        <v>242</v>
      </c>
      <c r="I14" s="261">
        <f t="shared" si="1"/>
        <v>376.673</v>
      </c>
      <c r="J14" s="376">
        <f t="shared" si="2"/>
        <v>376.673</v>
      </c>
      <c r="K14" s="376">
        <v>0</v>
      </c>
      <c r="L14" s="376">
        <v>0</v>
      </c>
      <c r="M14" s="376">
        <v>0</v>
      </c>
      <c r="N14" s="376">
        <v>0</v>
      </c>
      <c r="O14" s="376">
        <v>0</v>
      </c>
      <c r="P14" s="376">
        <v>0</v>
      </c>
      <c r="Q14" s="376">
        <v>0</v>
      </c>
      <c r="R14" s="376">
        <v>0</v>
      </c>
      <c r="S14" s="376">
        <v>0.0158</v>
      </c>
      <c r="T14" s="376">
        <f t="shared" si="3"/>
        <v>5.951433400000001</v>
      </c>
    </row>
    <row r="15" spans="1:20" ht="19.5" customHeight="1">
      <c r="A15" s="8">
        <v>4</v>
      </c>
      <c r="B15" s="19" t="s">
        <v>729</v>
      </c>
      <c r="C15" s="390">
        <v>40503</v>
      </c>
      <c r="D15" s="261">
        <v>0</v>
      </c>
      <c r="E15" s="390">
        <v>0</v>
      </c>
      <c r="F15" s="261">
        <v>0</v>
      </c>
      <c r="G15" s="261">
        <f t="shared" si="0"/>
        <v>40503</v>
      </c>
      <c r="H15" s="287">
        <v>242</v>
      </c>
      <c r="I15" s="261">
        <f t="shared" si="1"/>
        <v>980.1726000000001</v>
      </c>
      <c r="J15" s="376">
        <f t="shared" si="2"/>
        <v>980.1726000000001</v>
      </c>
      <c r="K15" s="376">
        <v>0</v>
      </c>
      <c r="L15" s="376">
        <v>0</v>
      </c>
      <c r="M15" s="376">
        <v>0</v>
      </c>
      <c r="N15" s="376">
        <v>0</v>
      </c>
      <c r="O15" s="376">
        <v>0</v>
      </c>
      <c r="P15" s="376">
        <v>0</v>
      </c>
      <c r="Q15" s="376">
        <v>0</v>
      </c>
      <c r="R15" s="376">
        <v>0</v>
      </c>
      <c r="S15" s="376">
        <v>0.0158</v>
      </c>
      <c r="T15" s="376">
        <f t="shared" si="3"/>
        <v>15.486727080000003</v>
      </c>
    </row>
    <row r="16" spans="1:20" ht="19.5" customHeight="1">
      <c r="A16" s="8">
        <v>5</v>
      </c>
      <c r="B16" s="19" t="s">
        <v>730</v>
      </c>
      <c r="C16" s="390">
        <v>3513</v>
      </c>
      <c r="D16" s="261">
        <v>0</v>
      </c>
      <c r="E16" s="390">
        <v>0</v>
      </c>
      <c r="F16" s="261">
        <v>0</v>
      </c>
      <c r="G16" s="261">
        <f t="shared" si="0"/>
        <v>3513</v>
      </c>
      <c r="H16" s="287">
        <v>242</v>
      </c>
      <c r="I16" s="261">
        <f t="shared" si="1"/>
        <v>85.0146</v>
      </c>
      <c r="J16" s="376">
        <f t="shared" si="2"/>
        <v>85.0146</v>
      </c>
      <c r="K16" s="376">
        <v>0</v>
      </c>
      <c r="L16" s="376">
        <v>0</v>
      </c>
      <c r="M16" s="376">
        <v>0</v>
      </c>
      <c r="N16" s="376">
        <v>0</v>
      </c>
      <c r="O16" s="376">
        <v>0</v>
      </c>
      <c r="P16" s="376">
        <v>0</v>
      </c>
      <c r="Q16" s="376">
        <v>0</v>
      </c>
      <c r="R16" s="376">
        <v>0</v>
      </c>
      <c r="S16" s="376">
        <v>0.0158</v>
      </c>
      <c r="T16" s="376">
        <f t="shared" si="3"/>
        <v>1.3432306800000002</v>
      </c>
    </row>
    <row r="17" spans="1:20" ht="19.5" customHeight="1">
      <c r="A17" s="8">
        <v>6</v>
      </c>
      <c r="B17" s="19" t="s">
        <v>731</v>
      </c>
      <c r="C17" s="390">
        <v>23768</v>
      </c>
      <c r="D17" s="261">
        <v>0</v>
      </c>
      <c r="E17" s="390">
        <v>90</v>
      </c>
      <c r="F17" s="261">
        <v>0</v>
      </c>
      <c r="G17" s="261">
        <f t="shared" si="0"/>
        <v>23858</v>
      </c>
      <c r="H17" s="287">
        <v>242</v>
      </c>
      <c r="I17" s="261">
        <f t="shared" si="1"/>
        <v>577.3636</v>
      </c>
      <c r="J17" s="376">
        <f t="shared" si="2"/>
        <v>577.3636</v>
      </c>
      <c r="K17" s="376">
        <v>0</v>
      </c>
      <c r="L17" s="376">
        <v>0</v>
      </c>
      <c r="M17" s="376">
        <v>0</v>
      </c>
      <c r="N17" s="376">
        <v>0</v>
      </c>
      <c r="O17" s="376">
        <v>0</v>
      </c>
      <c r="P17" s="376">
        <v>0</v>
      </c>
      <c r="Q17" s="376">
        <v>0</v>
      </c>
      <c r="R17" s="376">
        <v>0</v>
      </c>
      <c r="S17" s="376">
        <v>0.0158</v>
      </c>
      <c r="T17" s="376">
        <f t="shared" si="3"/>
        <v>9.122344880000002</v>
      </c>
    </row>
    <row r="18" spans="1:20" ht="26.25" customHeight="1">
      <c r="A18" s="8">
        <v>7</v>
      </c>
      <c r="B18" s="143" t="s">
        <v>732</v>
      </c>
      <c r="C18" s="390">
        <v>1381</v>
      </c>
      <c r="D18" s="261">
        <v>0</v>
      </c>
      <c r="E18" s="390">
        <v>0</v>
      </c>
      <c r="F18" s="261">
        <v>0</v>
      </c>
      <c r="G18" s="261">
        <f t="shared" si="0"/>
        <v>1381</v>
      </c>
      <c r="H18" s="287">
        <v>242</v>
      </c>
      <c r="I18" s="261">
        <f t="shared" si="1"/>
        <v>33.4202</v>
      </c>
      <c r="J18" s="376">
        <f t="shared" si="2"/>
        <v>33.4202</v>
      </c>
      <c r="K18" s="376">
        <v>0</v>
      </c>
      <c r="L18" s="376">
        <v>0</v>
      </c>
      <c r="M18" s="376">
        <v>0</v>
      </c>
      <c r="N18" s="376">
        <v>0</v>
      </c>
      <c r="O18" s="376">
        <v>0</v>
      </c>
      <c r="P18" s="376">
        <v>0</v>
      </c>
      <c r="Q18" s="376">
        <v>0</v>
      </c>
      <c r="R18" s="376">
        <v>0</v>
      </c>
      <c r="S18" s="376">
        <v>0.0158</v>
      </c>
      <c r="T18" s="376">
        <f t="shared" si="3"/>
        <v>0.5280391600000001</v>
      </c>
    </row>
    <row r="19" spans="1:20" ht="19.5" customHeight="1">
      <c r="A19" s="8">
        <v>8</v>
      </c>
      <c r="B19" s="19" t="s">
        <v>733</v>
      </c>
      <c r="C19" s="390">
        <v>43211</v>
      </c>
      <c r="D19" s="261">
        <v>0</v>
      </c>
      <c r="E19" s="390">
        <v>0</v>
      </c>
      <c r="F19" s="261">
        <v>0</v>
      </c>
      <c r="G19" s="261">
        <f t="shared" si="0"/>
        <v>43211</v>
      </c>
      <c r="H19" s="287">
        <v>242</v>
      </c>
      <c r="I19" s="261">
        <f t="shared" si="1"/>
        <v>1045.7062</v>
      </c>
      <c r="J19" s="376">
        <f t="shared" si="2"/>
        <v>1045.7062</v>
      </c>
      <c r="K19" s="376">
        <v>0</v>
      </c>
      <c r="L19" s="376">
        <v>0</v>
      </c>
      <c r="M19" s="376">
        <v>0</v>
      </c>
      <c r="N19" s="376">
        <v>0</v>
      </c>
      <c r="O19" s="376">
        <v>0</v>
      </c>
      <c r="P19" s="376">
        <v>0</v>
      </c>
      <c r="Q19" s="376">
        <v>0</v>
      </c>
      <c r="R19" s="376">
        <v>0</v>
      </c>
      <c r="S19" s="376">
        <v>0.0158</v>
      </c>
      <c r="T19" s="376">
        <f t="shared" si="3"/>
        <v>16.52215796</v>
      </c>
    </row>
    <row r="20" spans="1:20" ht="19.5" customHeight="1">
      <c r="A20" s="8">
        <v>9</v>
      </c>
      <c r="B20" s="19" t="s">
        <v>734</v>
      </c>
      <c r="C20" s="390">
        <v>36163</v>
      </c>
      <c r="D20" s="261">
        <v>0</v>
      </c>
      <c r="E20" s="390">
        <v>136</v>
      </c>
      <c r="F20" s="261">
        <v>0</v>
      </c>
      <c r="G20" s="261">
        <f t="shared" si="0"/>
        <v>36299</v>
      </c>
      <c r="H20" s="287">
        <v>242</v>
      </c>
      <c r="I20" s="261">
        <f t="shared" si="1"/>
        <v>878.4358000000001</v>
      </c>
      <c r="J20" s="376">
        <f t="shared" si="2"/>
        <v>878.4358000000001</v>
      </c>
      <c r="K20" s="376">
        <v>0</v>
      </c>
      <c r="L20" s="376">
        <v>0</v>
      </c>
      <c r="M20" s="376">
        <v>0</v>
      </c>
      <c r="N20" s="376">
        <v>0</v>
      </c>
      <c r="O20" s="376">
        <v>0</v>
      </c>
      <c r="P20" s="376">
        <v>0</v>
      </c>
      <c r="Q20" s="376">
        <v>0</v>
      </c>
      <c r="R20" s="376">
        <v>0</v>
      </c>
      <c r="S20" s="376">
        <v>0.0158</v>
      </c>
      <c r="T20" s="376">
        <f t="shared" si="3"/>
        <v>13.879285640000003</v>
      </c>
    </row>
    <row r="21" spans="1:20" ht="19.5" customHeight="1">
      <c r="A21" s="8">
        <v>10</v>
      </c>
      <c r="B21" s="19" t="s">
        <v>735</v>
      </c>
      <c r="C21" s="390">
        <v>33886</v>
      </c>
      <c r="D21" s="261">
        <v>0</v>
      </c>
      <c r="E21" s="390">
        <v>88</v>
      </c>
      <c r="F21" s="261">
        <v>0</v>
      </c>
      <c r="G21" s="261">
        <f t="shared" si="0"/>
        <v>33974</v>
      </c>
      <c r="H21" s="287">
        <v>242</v>
      </c>
      <c r="I21" s="261">
        <f t="shared" si="1"/>
        <v>822.1708</v>
      </c>
      <c r="J21" s="376">
        <f t="shared" si="2"/>
        <v>822.1708</v>
      </c>
      <c r="K21" s="376">
        <v>0</v>
      </c>
      <c r="L21" s="376">
        <v>0</v>
      </c>
      <c r="M21" s="376">
        <v>0</v>
      </c>
      <c r="N21" s="376">
        <v>0</v>
      </c>
      <c r="O21" s="376">
        <v>0</v>
      </c>
      <c r="P21" s="376">
        <v>0</v>
      </c>
      <c r="Q21" s="376">
        <v>0</v>
      </c>
      <c r="R21" s="376">
        <v>0</v>
      </c>
      <c r="S21" s="376">
        <v>0.0158</v>
      </c>
      <c r="T21" s="376">
        <f t="shared" si="3"/>
        <v>12.99029864</v>
      </c>
    </row>
    <row r="22" spans="1:20" ht="19.5" customHeight="1">
      <c r="A22" s="8">
        <v>11</v>
      </c>
      <c r="B22" s="19" t="s">
        <v>736</v>
      </c>
      <c r="C22" s="390">
        <v>30901</v>
      </c>
      <c r="D22" s="261">
        <v>0</v>
      </c>
      <c r="E22" s="390">
        <v>55</v>
      </c>
      <c r="F22" s="261">
        <v>0</v>
      </c>
      <c r="G22" s="261">
        <f t="shared" si="0"/>
        <v>30956</v>
      </c>
      <c r="H22" s="287">
        <v>242</v>
      </c>
      <c r="I22" s="261">
        <f t="shared" si="1"/>
        <v>749.1352</v>
      </c>
      <c r="J22" s="376">
        <f t="shared" si="2"/>
        <v>749.1352</v>
      </c>
      <c r="K22" s="376">
        <v>0</v>
      </c>
      <c r="L22" s="376">
        <v>0</v>
      </c>
      <c r="M22" s="376">
        <v>0</v>
      </c>
      <c r="N22" s="376">
        <v>0</v>
      </c>
      <c r="O22" s="376">
        <v>0</v>
      </c>
      <c r="P22" s="376">
        <v>0</v>
      </c>
      <c r="Q22" s="376">
        <v>0</v>
      </c>
      <c r="R22" s="376">
        <v>0</v>
      </c>
      <c r="S22" s="376">
        <v>0.0158</v>
      </c>
      <c r="T22" s="376">
        <f t="shared" si="3"/>
        <v>11.836336160000002</v>
      </c>
    </row>
    <row r="23" spans="1:20" ht="19.5" customHeight="1">
      <c r="A23" s="8">
        <v>12</v>
      </c>
      <c r="B23" s="19" t="s">
        <v>737</v>
      </c>
      <c r="C23" s="390">
        <v>22855</v>
      </c>
      <c r="D23" s="261">
        <v>0</v>
      </c>
      <c r="E23" s="390">
        <v>180</v>
      </c>
      <c r="F23" s="261">
        <v>0</v>
      </c>
      <c r="G23" s="261">
        <f t="shared" si="0"/>
        <v>23035</v>
      </c>
      <c r="H23" s="287">
        <v>242</v>
      </c>
      <c r="I23" s="261">
        <f t="shared" si="1"/>
        <v>557.447</v>
      </c>
      <c r="J23" s="376">
        <f t="shared" si="2"/>
        <v>557.447</v>
      </c>
      <c r="K23" s="376">
        <v>0</v>
      </c>
      <c r="L23" s="376">
        <v>0</v>
      </c>
      <c r="M23" s="376">
        <v>0</v>
      </c>
      <c r="N23" s="376">
        <v>0</v>
      </c>
      <c r="O23" s="376">
        <v>0</v>
      </c>
      <c r="P23" s="376">
        <v>0</v>
      </c>
      <c r="Q23" s="376">
        <v>0</v>
      </c>
      <c r="R23" s="376">
        <v>0</v>
      </c>
      <c r="S23" s="376">
        <v>0.0158</v>
      </c>
      <c r="T23" s="376">
        <f t="shared" si="3"/>
        <v>8.8076626</v>
      </c>
    </row>
    <row r="24" spans="1:20" s="15" customFormat="1" ht="19.5" customHeight="1">
      <c r="A24" s="405"/>
      <c r="B24" s="405" t="s">
        <v>17</v>
      </c>
      <c r="C24" s="405">
        <f>SUM(C12:C23)</f>
        <v>307336</v>
      </c>
      <c r="D24" s="405">
        <f>SUM(D12:D23)</f>
        <v>0</v>
      </c>
      <c r="E24" s="405">
        <f>SUM(E12:E23)</f>
        <v>549</v>
      </c>
      <c r="F24" s="405">
        <f>SUM(F12:F23)</f>
        <v>0</v>
      </c>
      <c r="G24" s="405">
        <f>SUM(G12:G23)</f>
        <v>307885</v>
      </c>
      <c r="H24" s="29">
        <v>242</v>
      </c>
      <c r="I24" s="29">
        <f>SUM(I12:I23)</f>
        <v>7450.817</v>
      </c>
      <c r="J24" s="328">
        <f>SUM(J12:J23)</f>
        <v>7450.817</v>
      </c>
      <c r="K24" s="328">
        <f aca="true" t="shared" si="4" ref="K24:T24">SUM(K12:K23)</f>
        <v>0</v>
      </c>
      <c r="L24" s="328">
        <f t="shared" si="4"/>
        <v>0</v>
      </c>
      <c r="M24" s="328">
        <f t="shared" si="4"/>
        <v>0</v>
      </c>
      <c r="N24" s="328">
        <f t="shared" si="4"/>
        <v>0</v>
      </c>
      <c r="O24" s="328">
        <f t="shared" si="4"/>
        <v>0</v>
      </c>
      <c r="P24" s="328">
        <f t="shared" si="4"/>
        <v>0</v>
      </c>
      <c r="Q24" s="328">
        <f t="shared" si="4"/>
        <v>0</v>
      </c>
      <c r="R24" s="328">
        <f t="shared" si="4"/>
        <v>0</v>
      </c>
      <c r="S24" s="465">
        <v>0.0158</v>
      </c>
      <c r="T24" s="328">
        <f t="shared" si="4"/>
        <v>117.72290860000001</v>
      </c>
    </row>
    <row r="25" spans="2:20" ht="12.75">
      <c r="B25" s="15"/>
      <c r="C25" s="15"/>
      <c r="D25" s="15"/>
      <c r="E25" s="15"/>
      <c r="F25" s="15" t="s">
        <v>11</v>
      </c>
      <c r="G25" s="15"/>
      <c r="H25" s="15"/>
      <c r="I25" s="15"/>
      <c r="J25" s="15"/>
      <c r="K25" s="15"/>
      <c r="L25" s="15"/>
      <c r="M25" s="15"/>
      <c r="N25" s="15"/>
      <c r="O25" s="15"/>
      <c r="P25" s="15"/>
      <c r="Q25" s="15"/>
      <c r="R25" s="15"/>
      <c r="S25" s="15"/>
      <c r="T25" s="15"/>
    </row>
    <row r="26" ht="12.75">
      <c r="A26" t="s">
        <v>8</v>
      </c>
    </row>
    <row r="27" spans="1:18" ht="21" customHeight="1">
      <c r="A27" t="s">
        <v>9</v>
      </c>
      <c r="Q27" s="732" t="s">
        <v>777</v>
      </c>
      <c r="R27" s="732"/>
    </row>
    <row r="28" ht="12.75">
      <c r="A28" t="s">
        <v>10</v>
      </c>
    </row>
    <row r="29" spans="1:20" ht="15">
      <c r="A29" s="538"/>
      <c r="B29" s="538"/>
      <c r="C29" s="538"/>
      <c r="D29" s="538"/>
      <c r="E29" s="538"/>
      <c r="F29" s="538"/>
      <c r="G29" s="538"/>
      <c r="H29" s="538"/>
      <c r="I29" s="538"/>
      <c r="J29" s="538"/>
      <c r="K29" s="538"/>
      <c r="L29" s="538"/>
      <c r="M29" s="538"/>
      <c r="N29" s="538"/>
      <c r="O29" s="538"/>
      <c r="P29" s="538"/>
      <c r="Q29" s="538"/>
      <c r="R29" s="538"/>
      <c r="S29" s="538"/>
      <c r="T29" s="538"/>
    </row>
    <row r="30" spans="1:20" ht="16.5" customHeight="1" thickBot="1">
      <c r="A30" s="538" t="s">
        <v>20</v>
      </c>
      <c r="B30" s="618"/>
      <c r="C30" s="538"/>
      <c r="D30" s="538"/>
      <c r="E30" s="538"/>
      <c r="F30" s="514" t="s">
        <v>778</v>
      </c>
      <c r="H30" s="338"/>
      <c r="I30" s="538"/>
      <c r="J30" s="538"/>
      <c r="K30" s="538"/>
      <c r="L30" s="538"/>
      <c r="M30" s="538"/>
      <c r="N30" s="538"/>
      <c r="O30" s="538"/>
      <c r="P30" s="538"/>
      <c r="Q30" s="540" t="s">
        <v>1019</v>
      </c>
      <c r="R30" s="14"/>
      <c r="S30" s="14"/>
      <c r="T30" s="538"/>
    </row>
    <row r="31" spans="1:20" ht="18.75" customHeight="1">
      <c r="A31" s="538"/>
      <c r="B31" s="538"/>
      <c r="C31" s="538"/>
      <c r="D31" s="538"/>
      <c r="E31" s="538"/>
      <c r="F31" s="515" t="s">
        <v>779</v>
      </c>
      <c r="H31" s="338"/>
      <c r="I31" s="538"/>
      <c r="J31" s="538"/>
      <c r="K31" s="538"/>
      <c r="L31" s="538"/>
      <c r="M31" s="538"/>
      <c r="N31" s="538"/>
      <c r="O31" s="538"/>
      <c r="P31" s="538"/>
      <c r="Q31" s="14" t="s">
        <v>756</v>
      </c>
      <c r="R31" s="14"/>
      <c r="S31" s="14"/>
      <c r="T31" s="538"/>
    </row>
    <row r="32" spans="1:20" ht="15.75" customHeight="1">
      <c r="A32" s="538"/>
      <c r="B32" s="538"/>
      <c r="C32" s="538"/>
      <c r="D32" s="538"/>
      <c r="E32" s="538"/>
      <c r="F32" s="516" t="s">
        <v>780</v>
      </c>
      <c r="H32" s="14"/>
      <c r="I32" s="538"/>
      <c r="J32" s="538"/>
      <c r="K32" s="538"/>
      <c r="L32" s="538"/>
      <c r="M32" s="538"/>
      <c r="N32" s="538"/>
      <c r="O32" s="538"/>
      <c r="P32" s="538"/>
      <c r="Q32" s="14" t="s">
        <v>81</v>
      </c>
      <c r="R32" s="538" t="s">
        <v>11</v>
      </c>
      <c r="S32" s="538"/>
      <c r="T32" s="538"/>
    </row>
    <row r="33" ht="12.75"/>
    <row r="35" spans="1:20" ht="12.75">
      <c r="A35" s="1152"/>
      <c r="B35" s="1152"/>
      <c r="C35" s="1152"/>
      <c r="D35" s="1152"/>
      <c r="E35" s="1152"/>
      <c r="F35" s="1152"/>
      <c r="G35" s="1152"/>
      <c r="H35" s="1152"/>
      <c r="I35" s="1152"/>
      <c r="J35" s="1152"/>
      <c r="K35" s="1152"/>
      <c r="L35" s="1152"/>
      <c r="M35" s="1152"/>
      <c r="N35" s="1152"/>
      <c r="O35" s="1152"/>
      <c r="P35" s="1152"/>
      <c r="Q35" s="1152"/>
      <c r="R35" s="1152"/>
      <c r="S35" s="1152"/>
      <c r="T35" s="1152"/>
    </row>
  </sheetData>
  <sheetProtection/>
  <mergeCells count="16">
    <mergeCell ref="M9:R9"/>
    <mergeCell ref="S9:T9"/>
    <mergeCell ref="A35:T35"/>
    <mergeCell ref="L8:T8"/>
    <mergeCell ref="A9:A10"/>
    <mergeCell ref="B9:B10"/>
    <mergeCell ref="C9:G9"/>
    <mergeCell ref="H9:H10"/>
    <mergeCell ref="Q27:R27"/>
    <mergeCell ref="I9:L9"/>
    <mergeCell ref="A5:T6"/>
    <mergeCell ref="A3:T3"/>
    <mergeCell ref="A4:T4"/>
    <mergeCell ref="G2:I2"/>
    <mergeCell ref="A7:T7"/>
    <mergeCell ref="Q2:T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1" r:id="rId1"/>
</worksheet>
</file>

<file path=xl/worksheets/sheet59.xml><?xml version="1.0" encoding="utf-8"?>
<worksheet xmlns="http://schemas.openxmlformats.org/spreadsheetml/2006/main" xmlns:r="http://schemas.openxmlformats.org/officeDocument/2006/relationships">
  <sheetPr>
    <pageSetUpPr fitToPage="1"/>
  </sheetPr>
  <dimension ref="A1:AQ36"/>
  <sheetViews>
    <sheetView view="pageBreakPreview" zoomScaleNormal="70" zoomScaleSheetLayoutView="100" zoomScalePageLayoutView="0" workbookViewId="0" topLeftCell="A16">
      <selection activeCell="C30" sqref="C30"/>
    </sheetView>
  </sheetViews>
  <sheetFormatPr defaultColWidth="9.140625" defaultRowHeight="12.75"/>
  <cols>
    <col min="1" max="1" width="5.57421875" style="257" customWidth="1"/>
    <col min="2" max="2" width="11.57421875" style="257" customWidth="1"/>
    <col min="3" max="3" width="10.421875" style="257" customWidth="1"/>
    <col min="4" max="4" width="8.421875" style="257" customWidth="1"/>
    <col min="5" max="6" width="9.8515625" style="257" customWidth="1"/>
    <col min="7" max="7" width="13.140625" style="257" customWidth="1"/>
    <col min="8" max="8" width="12.8515625" style="257" customWidth="1"/>
    <col min="9" max="9" width="8.7109375" style="247" customWidth="1"/>
    <col min="10" max="11" width="8.00390625" style="247" customWidth="1"/>
    <col min="12" max="14" width="8.140625" style="247" customWidth="1"/>
    <col min="15" max="15" width="8.421875" style="247" customWidth="1"/>
    <col min="16" max="17" width="8.140625" style="247" customWidth="1"/>
    <col min="18" max="18" width="9.7109375" style="247" customWidth="1"/>
    <col min="19" max="19" width="10.421875" style="247" customWidth="1"/>
    <col min="20" max="20" width="12.57421875" style="247" customWidth="1"/>
    <col min="21" max="16384" width="9.140625" style="247" customWidth="1"/>
  </cols>
  <sheetData>
    <row r="1" spans="9:20" ht="53.25" customHeight="1">
      <c r="I1" s="257"/>
      <c r="J1" s="257"/>
      <c r="K1" s="257"/>
      <c r="L1" s="257"/>
      <c r="M1" s="257"/>
      <c r="N1" s="257"/>
      <c r="O1" s="257"/>
      <c r="P1" s="257"/>
      <c r="Q1" s="257"/>
      <c r="R1" s="257"/>
      <c r="S1" s="257"/>
      <c r="T1" s="257"/>
    </row>
    <row r="2" spans="7:20" ht="12.75" customHeight="1">
      <c r="G2" s="1149"/>
      <c r="H2" s="1149"/>
      <c r="I2" s="1149"/>
      <c r="J2" s="257"/>
      <c r="K2" s="257"/>
      <c r="L2" s="257"/>
      <c r="M2" s="257"/>
      <c r="N2" s="257"/>
      <c r="O2" s="257"/>
      <c r="P2" s="257"/>
      <c r="Q2" s="257"/>
      <c r="R2" s="257"/>
      <c r="S2" s="1151" t="s">
        <v>526</v>
      </c>
      <c r="T2" s="1151"/>
    </row>
    <row r="3" spans="1:20" ht="15.75">
      <c r="A3" s="1147" t="s">
        <v>0</v>
      </c>
      <c r="B3" s="1147"/>
      <c r="C3" s="1147"/>
      <c r="D3" s="1147"/>
      <c r="E3" s="1147"/>
      <c r="F3" s="1147"/>
      <c r="G3" s="1147"/>
      <c r="H3" s="1147"/>
      <c r="I3" s="1147"/>
      <c r="J3" s="1147"/>
      <c r="K3" s="1147"/>
      <c r="L3" s="1147"/>
      <c r="M3" s="1147"/>
      <c r="N3" s="1147"/>
      <c r="O3" s="1147"/>
      <c r="P3" s="1147"/>
      <c r="Q3" s="1147"/>
      <c r="R3" s="1147"/>
      <c r="S3" s="1147"/>
      <c r="T3" s="1147"/>
    </row>
    <row r="4" spans="1:20" ht="18">
      <c r="A4" s="1148" t="s">
        <v>781</v>
      </c>
      <c r="B4" s="1148"/>
      <c r="C4" s="1148"/>
      <c r="D4" s="1148"/>
      <c r="E4" s="1148"/>
      <c r="F4" s="1148"/>
      <c r="G4" s="1148"/>
      <c r="H4" s="1148"/>
      <c r="I4" s="1148"/>
      <c r="J4" s="1148"/>
      <c r="K4" s="1148"/>
      <c r="L4" s="1148"/>
      <c r="M4" s="1148"/>
      <c r="N4" s="1148"/>
      <c r="O4" s="1148"/>
      <c r="P4" s="1148"/>
      <c r="Q4" s="1148"/>
      <c r="R4" s="1148"/>
      <c r="S4" s="1148"/>
      <c r="T4" s="1148"/>
    </row>
    <row r="5" spans="1:20" ht="12.75" customHeight="1">
      <c r="A5" s="1146" t="s">
        <v>858</v>
      </c>
      <c r="B5" s="1146"/>
      <c r="C5" s="1146"/>
      <c r="D5" s="1146"/>
      <c r="E5" s="1146"/>
      <c r="F5" s="1146"/>
      <c r="G5" s="1146"/>
      <c r="H5" s="1146"/>
      <c r="I5" s="1146"/>
      <c r="J5" s="1146"/>
      <c r="K5" s="1146"/>
      <c r="L5" s="1146"/>
      <c r="M5" s="1146"/>
      <c r="N5" s="1146"/>
      <c r="O5" s="1146"/>
      <c r="P5" s="1146"/>
      <c r="Q5" s="1146"/>
      <c r="R5" s="1146"/>
      <c r="S5" s="1146"/>
      <c r="T5" s="1146"/>
    </row>
    <row r="6" spans="1:20" s="248" customFormat="1" ht="7.5" customHeight="1">
      <c r="A6" s="1146"/>
      <c r="B6" s="1146"/>
      <c r="C6" s="1146"/>
      <c r="D6" s="1146"/>
      <c r="E6" s="1146"/>
      <c r="F6" s="1146"/>
      <c r="G6" s="1146"/>
      <c r="H6" s="1146"/>
      <c r="I6" s="1146"/>
      <c r="J6" s="1146"/>
      <c r="K6" s="1146"/>
      <c r="L6" s="1146"/>
      <c r="M6" s="1146"/>
      <c r="N6" s="1146"/>
      <c r="O6" s="1146"/>
      <c r="P6" s="1146"/>
      <c r="Q6" s="1146"/>
      <c r="R6" s="1146"/>
      <c r="S6" s="1146"/>
      <c r="T6" s="1146"/>
    </row>
    <row r="7" spans="1:20" ht="12.75">
      <c r="A7" s="1150"/>
      <c r="B7" s="1150"/>
      <c r="C7" s="1150"/>
      <c r="D7" s="1150"/>
      <c r="E7" s="1150"/>
      <c r="F7" s="1150"/>
      <c r="G7" s="1150"/>
      <c r="H7" s="1150"/>
      <c r="I7" s="1150"/>
      <c r="J7" s="1150"/>
      <c r="K7" s="1150"/>
      <c r="L7" s="1150"/>
      <c r="M7" s="1150"/>
      <c r="N7" s="1150"/>
      <c r="O7" s="1150"/>
      <c r="P7" s="1150"/>
      <c r="Q7" s="1150"/>
      <c r="R7" s="1150"/>
      <c r="S7" s="1150"/>
      <c r="T7" s="1150"/>
    </row>
    <row r="8" spans="1:20" ht="12.75">
      <c r="A8" s="199" t="s">
        <v>755</v>
      </c>
      <c r="B8" s="199"/>
      <c r="C8" s="200"/>
      <c r="H8" s="284"/>
      <c r="I8" s="257"/>
      <c r="J8" s="257"/>
      <c r="K8" s="257"/>
      <c r="L8" s="1153"/>
      <c r="M8" s="1153"/>
      <c r="N8" s="1153"/>
      <c r="O8" s="1153"/>
      <c r="P8" s="1153"/>
      <c r="Q8" s="1153"/>
      <c r="R8" s="1153"/>
      <c r="S8" s="1153"/>
      <c r="T8" s="1153"/>
    </row>
    <row r="9" spans="1:20" ht="52.5" customHeight="1">
      <c r="A9" s="759" t="s">
        <v>2</v>
      </c>
      <c r="B9" s="759" t="s">
        <v>3</v>
      </c>
      <c r="C9" s="756" t="s">
        <v>478</v>
      </c>
      <c r="D9" s="757"/>
      <c r="E9" s="757"/>
      <c r="F9" s="757"/>
      <c r="G9" s="758"/>
      <c r="H9" s="1154" t="s">
        <v>82</v>
      </c>
      <c r="I9" s="756" t="s">
        <v>904</v>
      </c>
      <c r="J9" s="757"/>
      <c r="K9" s="757"/>
      <c r="L9" s="758"/>
      <c r="M9" s="759" t="s">
        <v>641</v>
      </c>
      <c r="N9" s="759"/>
      <c r="O9" s="759"/>
      <c r="P9" s="759"/>
      <c r="Q9" s="759"/>
      <c r="R9" s="759"/>
      <c r="S9" s="780" t="s">
        <v>700</v>
      </c>
      <c r="T9" s="780"/>
    </row>
    <row r="10" spans="1:20" ht="44.25" customHeight="1">
      <c r="A10" s="759"/>
      <c r="B10" s="759"/>
      <c r="C10" s="285" t="s">
        <v>5</v>
      </c>
      <c r="D10" s="285" t="s">
        <v>6</v>
      </c>
      <c r="E10" s="285" t="s">
        <v>347</v>
      </c>
      <c r="F10" s="286" t="s">
        <v>99</v>
      </c>
      <c r="G10" s="452" t="s">
        <v>902</v>
      </c>
      <c r="H10" s="1155"/>
      <c r="I10" s="298" t="s">
        <v>88</v>
      </c>
      <c r="J10" s="298" t="s">
        <v>19</v>
      </c>
      <c r="K10" s="298" t="s">
        <v>40</v>
      </c>
      <c r="L10" s="298" t="s">
        <v>675</v>
      </c>
      <c r="M10" s="305" t="s">
        <v>17</v>
      </c>
      <c r="N10" s="305" t="s">
        <v>642</v>
      </c>
      <c r="O10" s="305" t="s">
        <v>643</v>
      </c>
      <c r="P10" s="305" t="s">
        <v>644</v>
      </c>
      <c r="Q10" s="305" t="s">
        <v>645</v>
      </c>
      <c r="R10" s="305" t="s">
        <v>646</v>
      </c>
      <c r="S10" s="686" t="s">
        <v>706</v>
      </c>
      <c r="T10" s="686" t="s">
        <v>903</v>
      </c>
    </row>
    <row r="11" spans="1:20" s="313" customFormat="1" ht="12.75">
      <c r="A11" s="312">
        <v>1</v>
      </c>
      <c r="B11" s="312">
        <v>2</v>
      </c>
      <c r="C11" s="312">
        <v>3</v>
      </c>
      <c r="D11" s="312">
        <v>4</v>
      </c>
      <c r="E11" s="312">
        <v>5</v>
      </c>
      <c r="F11" s="312">
        <v>6</v>
      </c>
      <c r="G11" s="312">
        <v>7</v>
      </c>
      <c r="H11" s="312">
        <v>8</v>
      </c>
      <c r="I11" s="312">
        <v>9</v>
      </c>
      <c r="J11" s="312">
        <v>10</v>
      </c>
      <c r="K11" s="312">
        <v>11</v>
      </c>
      <c r="L11" s="312">
        <v>12</v>
      </c>
      <c r="M11" s="312">
        <v>13</v>
      </c>
      <c r="N11" s="312">
        <v>14</v>
      </c>
      <c r="O11" s="312">
        <v>15</v>
      </c>
      <c r="P11" s="312">
        <v>16</v>
      </c>
      <c r="Q11" s="312">
        <v>17</v>
      </c>
      <c r="R11" s="312">
        <v>18</v>
      </c>
      <c r="S11" s="312">
        <v>19</v>
      </c>
      <c r="T11" s="312">
        <v>20</v>
      </c>
    </row>
    <row r="12" spans="1:20" ht="19.5" customHeight="1">
      <c r="A12" s="8">
        <v>1</v>
      </c>
      <c r="B12" s="19" t="s">
        <v>726</v>
      </c>
      <c r="C12" s="390">
        <v>10706</v>
      </c>
      <c r="D12" s="261">
        <v>0</v>
      </c>
      <c r="E12" s="390">
        <v>0</v>
      </c>
      <c r="F12" s="261">
        <v>0</v>
      </c>
      <c r="G12" s="261">
        <f>C12+D12+E12+F12</f>
        <v>10706</v>
      </c>
      <c r="H12" s="287">
        <v>242</v>
      </c>
      <c r="I12" s="376">
        <f>J12+K12+L12</f>
        <v>388.6278</v>
      </c>
      <c r="J12" s="376">
        <f>G12*H12*0.00015</f>
        <v>388.6278</v>
      </c>
      <c r="K12" s="261">
        <v>0</v>
      </c>
      <c r="L12" s="261">
        <v>0</v>
      </c>
      <c r="M12" s="261">
        <v>0</v>
      </c>
      <c r="N12" s="261">
        <v>0</v>
      </c>
      <c r="O12" s="261">
        <v>0</v>
      </c>
      <c r="P12" s="261">
        <v>0</v>
      </c>
      <c r="Q12" s="261">
        <v>0</v>
      </c>
      <c r="R12" s="261">
        <v>0</v>
      </c>
      <c r="S12" s="376">
        <v>0.0158</v>
      </c>
      <c r="T12" s="376">
        <f>S12*I12</f>
        <v>6.14031924</v>
      </c>
    </row>
    <row r="13" spans="1:20" ht="19.5" customHeight="1">
      <c r="A13" s="8">
        <v>2</v>
      </c>
      <c r="B13" s="19" t="s">
        <v>727</v>
      </c>
      <c r="C13" s="390">
        <v>22946</v>
      </c>
      <c r="D13" s="261">
        <v>0</v>
      </c>
      <c r="E13" s="390">
        <v>0</v>
      </c>
      <c r="F13" s="261">
        <v>0</v>
      </c>
      <c r="G13" s="261">
        <f aca="true" t="shared" si="0" ref="G13:G23">C13+D13+E13+F13</f>
        <v>22946</v>
      </c>
      <c r="H13" s="287">
        <v>242</v>
      </c>
      <c r="I13" s="376">
        <f aca="true" t="shared" si="1" ref="I13:I23">J13+K13+L13</f>
        <v>832.9397999999999</v>
      </c>
      <c r="J13" s="376">
        <f aca="true" t="shared" si="2" ref="J13:J23">G13*H13*0.00015</f>
        <v>832.9397999999999</v>
      </c>
      <c r="K13" s="261">
        <v>0</v>
      </c>
      <c r="L13" s="261">
        <v>0</v>
      </c>
      <c r="M13" s="261">
        <v>0</v>
      </c>
      <c r="N13" s="261">
        <v>0</v>
      </c>
      <c r="O13" s="261">
        <v>0</v>
      </c>
      <c r="P13" s="261">
        <v>0</v>
      </c>
      <c r="Q13" s="261">
        <v>0</v>
      </c>
      <c r="R13" s="261">
        <v>0</v>
      </c>
      <c r="S13" s="376">
        <v>0.0158</v>
      </c>
      <c r="T13" s="376">
        <f aca="true" t="shared" si="3" ref="T13:T23">S13*I13</f>
        <v>13.160448839999999</v>
      </c>
    </row>
    <row r="14" spans="1:20" ht="19.5" customHeight="1">
      <c r="A14" s="8">
        <v>3</v>
      </c>
      <c r="B14" s="19" t="s">
        <v>728</v>
      </c>
      <c r="C14" s="390">
        <v>9358</v>
      </c>
      <c r="D14" s="261">
        <v>0</v>
      </c>
      <c r="E14" s="390">
        <v>0</v>
      </c>
      <c r="F14" s="261">
        <v>0</v>
      </c>
      <c r="G14" s="261">
        <f t="shared" si="0"/>
        <v>9358</v>
      </c>
      <c r="H14" s="287">
        <v>242</v>
      </c>
      <c r="I14" s="376">
        <f t="shared" si="1"/>
        <v>339.69539999999995</v>
      </c>
      <c r="J14" s="376">
        <f t="shared" si="2"/>
        <v>339.69539999999995</v>
      </c>
      <c r="K14" s="261">
        <v>0</v>
      </c>
      <c r="L14" s="261">
        <v>0</v>
      </c>
      <c r="M14" s="261">
        <v>0</v>
      </c>
      <c r="N14" s="261">
        <v>0</v>
      </c>
      <c r="O14" s="261">
        <v>0</v>
      </c>
      <c r="P14" s="261">
        <v>0</v>
      </c>
      <c r="Q14" s="261">
        <v>0</v>
      </c>
      <c r="R14" s="261">
        <v>0</v>
      </c>
      <c r="S14" s="376">
        <v>0.0158</v>
      </c>
      <c r="T14" s="376">
        <f t="shared" si="3"/>
        <v>5.367187319999999</v>
      </c>
    </row>
    <row r="15" spans="1:20" ht="19.5" customHeight="1">
      <c r="A15" s="8">
        <v>4</v>
      </c>
      <c r="B15" s="19" t="s">
        <v>729</v>
      </c>
      <c r="C15" s="390">
        <v>27079</v>
      </c>
      <c r="D15" s="261">
        <v>0</v>
      </c>
      <c r="E15" s="390">
        <v>0</v>
      </c>
      <c r="F15" s="261">
        <v>0</v>
      </c>
      <c r="G15" s="261">
        <f t="shared" si="0"/>
        <v>27079</v>
      </c>
      <c r="H15" s="287">
        <v>242</v>
      </c>
      <c r="I15" s="376">
        <f t="shared" si="1"/>
        <v>982.9676999999999</v>
      </c>
      <c r="J15" s="376">
        <f t="shared" si="2"/>
        <v>982.9676999999999</v>
      </c>
      <c r="K15" s="261">
        <v>0</v>
      </c>
      <c r="L15" s="261">
        <v>0</v>
      </c>
      <c r="M15" s="261">
        <v>0</v>
      </c>
      <c r="N15" s="261">
        <v>0</v>
      </c>
      <c r="O15" s="261">
        <v>0</v>
      </c>
      <c r="P15" s="261">
        <v>0</v>
      </c>
      <c r="Q15" s="261">
        <v>0</v>
      </c>
      <c r="R15" s="261">
        <v>0</v>
      </c>
      <c r="S15" s="376">
        <v>0.0158</v>
      </c>
      <c r="T15" s="376">
        <f t="shared" si="3"/>
        <v>15.53088966</v>
      </c>
    </row>
    <row r="16" spans="1:20" ht="19.5" customHeight="1">
      <c r="A16" s="8">
        <v>5</v>
      </c>
      <c r="B16" s="19" t="s">
        <v>730</v>
      </c>
      <c r="C16" s="390">
        <v>1741</v>
      </c>
      <c r="D16" s="261">
        <v>0</v>
      </c>
      <c r="E16" s="390">
        <v>0</v>
      </c>
      <c r="F16" s="261">
        <v>0</v>
      </c>
      <c r="G16" s="261">
        <f t="shared" si="0"/>
        <v>1741</v>
      </c>
      <c r="H16" s="287">
        <v>242</v>
      </c>
      <c r="I16" s="376">
        <f t="shared" si="1"/>
        <v>63.198299999999996</v>
      </c>
      <c r="J16" s="376">
        <f t="shared" si="2"/>
        <v>63.198299999999996</v>
      </c>
      <c r="K16" s="261">
        <v>0</v>
      </c>
      <c r="L16" s="261">
        <v>0</v>
      </c>
      <c r="M16" s="261">
        <v>0</v>
      </c>
      <c r="N16" s="261">
        <v>0</v>
      </c>
      <c r="O16" s="261">
        <v>0</v>
      </c>
      <c r="P16" s="261">
        <v>0</v>
      </c>
      <c r="Q16" s="261">
        <v>0</v>
      </c>
      <c r="R16" s="261">
        <v>0</v>
      </c>
      <c r="S16" s="376">
        <v>0.0158</v>
      </c>
      <c r="T16" s="376">
        <f t="shared" si="3"/>
        <v>0.99853314</v>
      </c>
    </row>
    <row r="17" spans="1:20" ht="19.5" customHeight="1">
      <c r="A17" s="8">
        <v>6</v>
      </c>
      <c r="B17" s="19" t="s">
        <v>731</v>
      </c>
      <c r="C17" s="390">
        <v>14196</v>
      </c>
      <c r="D17" s="261">
        <v>0</v>
      </c>
      <c r="E17" s="390">
        <v>0</v>
      </c>
      <c r="F17" s="261">
        <v>0</v>
      </c>
      <c r="G17" s="261">
        <f t="shared" si="0"/>
        <v>14196</v>
      </c>
      <c r="H17" s="287">
        <v>242</v>
      </c>
      <c r="I17" s="376">
        <f t="shared" si="1"/>
        <v>515.3148</v>
      </c>
      <c r="J17" s="376">
        <f t="shared" si="2"/>
        <v>515.3148</v>
      </c>
      <c r="K17" s="261">
        <v>0</v>
      </c>
      <c r="L17" s="261">
        <v>0</v>
      </c>
      <c r="M17" s="261">
        <v>0</v>
      </c>
      <c r="N17" s="261">
        <v>0</v>
      </c>
      <c r="O17" s="261">
        <v>0</v>
      </c>
      <c r="P17" s="261">
        <v>0</v>
      </c>
      <c r="Q17" s="261">
        <v>0</v>
      </c>
      <c r="R17" s="261">
        <v>0</v>
      </c>
      <c r="S17" s="376">
        <v>0.0158</v>
      </c>
      <c r="T17" s="376">
        <f t="shared" si="3"/>
        <v>8.14197384</v>
      </c>
    </row>
    <row r="18" spans="1:20" ht="19.5" customHeight="1">
      <c r="A18" s="8">
        <v>7</v>
      </c>
      <c r="B18" s="412" t="s">
        <v>732</v>
      </c>
      <c r="C18" s="390">
        <v>698</v>
      </c>
      <c r="D18" s="261">
        <v>0</v>
      </c>
      <c r="E18" s="390">
        <v>0</v>
      </c>
      <c r="F18" s="261">
        <v>0</v>
      </c>
      <c r="G18" s="261">
        <f t="shared" si="0"/>
        <v>698</v>
      </c>
      <c r="H18" s="287">
        <v>242</v>
      </c>
      <c r="I18" s="376">
        <f t="shared" si="1"/>
        <v>25.3374</v>
      </c>
      <c r="J18" s="376">
        <f t="shared" si="2"/>
        <v>25.3374</v>
      </c>
      <c r="K18" s="261">
        <v>0</v>
      </c>
      <c r="L18" s="261">
        <v>0</v>
      </c>
      <c r="M18" s="261">
        <v>0</v>
      </c>
      <c r="N18" s="261">
        <v>0</v>
      </c>
      <c r="O18" s="261">
        <v>0</v>
      </c>
      <c r="P18" s="261">
        <v>0</v>
      </c>
      <c r="Q18" s="261">
        <v>0</v>
      </c>
      <c r="R18" s="261">
        <v>0</v>
      </c>
      <c r="S18" s="376">
        <v>0.0158</v>
      </c>
      <c r="T18" s="376">
        <f t="shared" si="3"/>
        <v>0.40033092000000003</v>
      </c>
    </row>
    <row r="19" spans="1:20" ht="19.5" customHeight="1">
      <c r="A19" s="8">
        <v>8</v>
      </c>
      <c r="B19" s="19" t="s">
        <v>733</v>
      </c>
      <c r="C19" s="390">
        <v>28685</v>
      </c>
      <c r="D19" s="261">
        <v>0</v>
      </c>
      <c r="E19" s="390">
        <v>0</v>
      </c>
      <c r="F19" s="261">
        <v>0</v>
      </c>
      <c r="G19" s="261">
        <f t="shared" si="0"/>
        <v>28685</v>
      </c>
      <c r="H19" s="287">
        <v>242</v>
      </c>
      <c r="I19" s="376">
        <f t="shared" si="1"/>
        <v>1041.2655</v>
      </c>
      <c r="J19" s="376">
        <f t="shared" si="2"/>
        <v>1041.2655</v>
      </c>
      <c r="K19" s="261">
        <v>0</v>
      </c>
      <c r="L19" s="261">
        <v>0</v>
      </c>
      <c r="M19" s="261">
        <v>0</v>
      </c>
      <c r="N19" s="261">
        <v>0</v>
      </c>
      <c r="O19" s="261">
        <v>0</v>
      </c>
      <c r="P19" s="261">
        <v>0</v>
      </c>
      <c r="Q19" s="261">
        <v>0</v>
      </c>
      <c r="R19" s="261">
        <v>0</v>
      </c>
      <c r="S19" s="376">
        <v>0.0158</v>
      </c>
      <c r="T19" s="376">
        <f t="shared" si="3"/>
        <v>16.451994900000003</v>
      </c>
    </row>
    <row r="20" spans="1:20" ht="19.5" customHeight="1">
      <c r="A20" s="8">
        <v>9</v>
      </c>
      <c r="B20" s="19" t="s">
        <v>734</v>
      </c>
      <c r="C20" s="390">
        <v>22703</v>
      </c>
      <c r="D20" s="261">
        <v>0</v>
      </c>
      <c r="E20" s="390">
        <v>0</v>
      </c>
      <c r="F20" s="261">
        <v>0</v>
      </c>
      <c r="G20" s="261">
        <f t="shared" si="0"/>
        <v>22703</v>
      </c>
      <c r="H20" s="287">
        <v>242</v>
      </c>
      <c r="I20" s="376">
        <f t="shared" si="1"/>
        <v>824.1188999999999</v>
      </c>
      <c r="J20" s="376">
        <f t="shared" si="2"/>
        <v>824.1188999999999</v>
      </c>
      <c r="K20" s="261">
        <v>0</v>
      </c>
      <c r="L20" s="261">
        <v>0</v>
      </c>
      <c r="M20" s="261">
        <v>0</v>
      </c>
      <c r="N20" s="261">
        <v>0</v>
      </c>
      <c r="O20" s="261">
        <v>0</v>
      </c>
      <c r="P20" s="261">
        <v>0</v>
      </c>
      <c r="Q20" s="261">
        <v>0</v>
      </c>
      <c r="R20" s="261">
        <v>0</v>
      </c>
      <c r="S20" s="376">
        <v>0.0158</v>
      </c>
      <c r="T20" s="376">
        <f t="shared" si="3"/>
        <v>13.02107862</v>
      </c>
    </row>
    <row r="21" spans="1:20" ht="19.5" customHeight="1">
      <c r="A21" s="8">
        <v>10</v>
      </c>
      <c r="B21" s="19" t="s">
        <v>735</v>
      </c>
      <c r="C21" s="390">
        <v>19314</v>
      </c>
      <c r="D21" s="261">
        <v>0</v>
      </c>
      <c r="E21" s="390">
        <v>15</v>
      </c>
      <c r="F21" s="261">
        <v>0</v>
      </c>
      <c r="G21" s="261">
        <f t="shared" si="0"/>
        <v>19329</v>
      </c>
      <c r="H21" s="287">
        <v>242</v>
      </c>
      <c r="I21" s="376">
        <f t="shared" si="1"/>
        <v>701.6427</v>
      </c>
      <c r="J21" s="376">
        <f t="shared" si="2"/>
        <v>701.6427</v>
      </c>
      <c r="K21" s="261">
        <v>0</v>
      </c>
      <c r="L21" s="261">
        <v>0</v>
      </c>
      <c r="M21" s="261">
        <v>0</v>
      </c>
      <c r="N21" s="261">
        <v>0</v>
      </c>
      <c r="O21" s="261">
        <v>0</v>
      </c>
      <c r="P21" s="261">
        <v>0</v>
      </c>
      <c r="Q21" s="261">
        <v>0</v>
      </c>
      <c r="R21" s="261">
        <v>0</v>
      </c>
      <c r="S21" s="376">
        <v>0.0158</v>
      </c>
      <c r="T21" s="376">
        <f t="shared" si="3"/>
        <v>11.08595466</v>
      </c>
    </row>
    <row r="22" spans="1:20" ht="19.5" customHeight="1">
      <c r="A22" s="8">
        <v>11</v>
      </c>
      <c r="B22" s="19" t="s">
        <v>736</v>
      </c>
      <c r="C22" s="390">
        <v>17088</v>
      </c>
      <c r="D22" s="261">
        <v>0</v>
      </c>
      <c r="E22" s="390">
        <v>0</v>
      </c>
      <c r="F22" s="261">
        <v>0</v>
      </c>
      <c r="G22" s="261">
        <f t="shared" si="0"/>
        <v>17088</v>
      </c>
      <c r="H22" s="287">
        <v>242</v>
      </c>
      <c r="I22" s="376">
        <f t="shared" si="1"/>
        <v>620.2944</v>
      </c>
      <c r="J22" s="376">
        <f t="shared" si="2"/>
        <v>620.2944</v>
      </c>
      <c r="K22" s="261">
        <v>0</v>
      </c>
      <c r="L22" s="261">
        <v>0</v>
      </c>
      <c r="M22" s="261">
        <v>0</v>
      </c>
      <c r="N22" s="261">
        <v>0</v>
      </c>
      <c r="O22" s="261">
        <v>0</v>
      </c>
      <c r="P22" s="261">
        <v>0</v>
      </c>
      <c r="Q22" s="261">
        <v>0</v>
      </c>
      <c r="R22" s="261">
        <v>0</v>
      </c>
      <c r="S22" s="376">
        <v>0.0158</v>
      </c>
      <c r="T22" s="376">
        <f t="shared" si="3"/>
        <v>9.80065152</v>
      </c>
    </row>
    <row r="23" spans="1:20" ht="19.5" customHeight="1">
      <c r="A23" s="323">
        <v>12</v>
      </c>
      <c r="B23" s="324" t="s">
        <v>737</v>
      </c>
      <c r="C23" s="390">
        <v>13167</v>
      </c>
      <c r="D23" s="261">
        <v>0</v>
      </c>
      <c r="E23" s="390">
        <v>0</v>
      </c>
      <c r="F23" s="261">
        <v>0</v>
      </c>
      <c r="G23" s="261">
        <f t="shared" si="0"/>
        <v>13167</v>
      </c>
      <c r="H23" s="287">
        <v>242</v>
      </c>
      <c r="I23" s="378">
        <f t="shared" si="1"/>
        <v>477.96209999999996</v>
      </c>
      <c r="J23" s="376">
        <f t="shared" si="2"/>
        <v>477.96209999999996</v>
      </c>
      <c r="K23" s="377">
        <v>0</v>
      </c>
      <c r="L23" s="377">
        <v>0</v>
      </c>
      <c r="M23" s="377">
        <v>0</v>
      </c>
      <c r="N23" s="377">
        <v>0</v>
      </c>
      <c r="O23" s="377">
        <v>0</v>
      </c>
      <c r="P23" s="377">
        <v>0</v>
      </c>
      <c r="Q23" s="377">
        <v>0</v>
      </c>
      <c r="R23" s="377">
        <v>0</v>
      </c>
      <c r="S23" s="376">
        <v>0.0158</v>
      </c>
      <c r="T23" s="376">
        <f t="shared" si="3"/>
        <v>7.55180118</v>
      </c>
    </row>
    <row r="24" spans="2:43" s="29" customFormat="1" ht="19.5" customHeight="1">
      <c r="B24" s="29" t="s">
        <v>17</v>
      </c>
      <c r="C24" s="29">
        <f>SUM(C12:C23)</f>
        <v>187681</v>
      </c>
      <c r="D24" s="29">
        <f aca="true" t="shared" si="4" ref="D24:T24">SUM(D12:D23)</f>
        <v>0</v>
      </c>
      <c r="E24" s="29">
        <f t="shared" si="4"/>
        <v>15</v>
      </c>
      <c r="F24" s="29">
        <f t="shared" si="4"/>
        <v>0</v>
      </c>
      <c r="G24" s="29">
        <f t="shared" si="4"/>
        <v>187696</v>
      </c>
      <c r="H24" s="287">
        <v>242</v>
      </c>
      <c r="I24" s="328">
        <f>SUM(I12:I23)</f>
        <v>6813.364799999999</v>
      </c>
      <c r="J24" s="29">
        <f t="shared" si="4"/>
        <v>6813.364799999999</v>
      </c>
      <c r="K24" s="29">
        <f t="shared" si="4"/>
        <v>0</v>
      </c>
      <c r="L24" s="29">
        <f t="shared" si="4"/>
        <v>0</v>
      </c>
      <c r="M24" s="29">
        <f t="shared" si="4"/>
        <v>0</v>
      </c>
      <c r="N24" s="29">
        <f t="shared" si="4"/>
        <v>0</v>
      </c>
      <c r="O24" s="29">
        <f t="shared" si="4"/>
        <v>0</v>
      </c>
      <c r="P24" s="29">
        <f t="shared" si="4"/>
        <v>0</v>
      </c>
      <c r="Q24" s="29">
        <f t="shared" si="4"/>
        <v>0</v>
      </c>
      <c r="R24" s="29">
        <f t="shared" si="4"/>
        <v>0</v>
      </c>
      <c r="S24" s="376">
        <v>0.0158</v>
      </c>
      <c r="T24" s="695">
        <f t="shared" si="4"/>
        <v>107.65116384</v>
      </c>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ht="12.75"/>
    <row r="26" ht="12.75">
      <c r="A26" t="s">
        <v>8</v>
      </c>
    </row>
    <row r="27" spans="1:20" ht="15.75">
      <c r="A27" t="s">
        <v>9</v>
      </c>
      <c r="G27" s="538"/>
      <c r="H27" s="538"/>
      <c r="I27" s="538"/>
      <c r="J27" s="538"/>
      <c r="K27" s="538"/>
      <c r="L27" s="538"/>
      <c r="M27" s="538"/>
      <c r="N27" s="538"/>
      <c r="O27" s="538"/>
      <c r="P27" s="538"/>
      <c r="Q27" s="732" t="s">
        <v>777</v>
      </c>
      <c r="R27" s="732"/>
      <c r="S27" s="538"/>
      <c r="T27" s="538"/>
    </row>
    <row r="28" spans="1:20" ht="15">
      <c r="A28" t="s">
        <v>10</v>
      </c>
      <c r="G28" s="538"/>
      <c r="H28" s="538"/>
      <c r="I28" s="538"/>
      <c r="J28" s="538"/>
      <c r="K28" s="538"/>
      <c r="L28" s="538"/>
      <c r="M28" s="538"/>
      <c r="N28" s="538"/>
      <c r="O28" s="538"/>
      <c r="P28" s="538"/>
      <c r="Q28" s="538"/>
      <c r="R28" s="538"/>
      <c r="S28" s="538"/>
      <c r="T28" s="538"/>
    </row>
    <row r="29" spans="1:20" ht="15.75">
      <c r="A29" s="696" t="s">
        <v>20</v>
      </c>
      <c r="B29" s="696"/>
      <c r="C29" s="696"/>
      <c r="G29" s="538"/>
      <c r="H29" s="538"/>
      <c r="I29" s="538"/>
      <c r="J29" s="538"/>
      <c r="K29" s="538"/>
      <c r="L29" s="538"/>
      <c r="M29" s="538"/>
      <c r="N29" s="538"/>
      <c r="O29" s="538"/>
      <c r="P29" s="538"/>
      <c r="Q29" s="1156"/>
      <c r="R29" s="1156"/>
      <c r="S29" s="14"/>
      <c r="T29" s="14"/>
    </row>
    <row r="30" spans="1:20" ht="15.75">
      <c r="A30" s="41"/>
      <c r="B30" s="41"/>
      <c r="C30" s="41"/>
      <c r="G30" s="514" t="s">
        <v>778</v>
      </c>
      <c r="H30" s="338"/>
      <c r="I30" s="538"/>
      <c r="J30" s="538"/>
      <c r="K30" s="538"/>
      <c r="L30" s="538"/>
      <c r="M30" s="538"/>
      <c r="N30" s="538"/>
      <c r="O30" s="538"/>
      <c r="P30" s="538"/>
      <c r="Q30" s="540" t="s">
        <v>1019</v>
      </c>
      <c r="R30" s="14"/>
      <c r="S30" s="14"/>
      <c r="T30" s="14"/>
    </row>
    <row r="31" spans="1:20" ht="15.75">
      <c r="A31" s="41"/>
      <c r="B31" s="41"/>
      <c r="C31" s="41"/>
      <c r="G31" s="515" t="s">
        <v>779</v>
      </c>
      <c r="H31" s="338"/>
      <c r="I31" s="538"/>
      <c r="J31" s="538"/>
      <c r="K31" s="538"/>
      <c r="L31" s="538"/>
      <c r="M31" s="538"/>
      <c r="N31" s="538"/>
      <c r="O31" s="538"/>
      <c r="P31" s="538"/>
      <c r="Q31" s="14" t="s">
        <v>756</v>
      </c>
      <c r="R31" s="14"/>
      <c r="S31" s="14"/>
      <c r="T31" s="14"/>
    </row>
    <row r="32" spans="1:20" ht="12.75" customHeight="1">
      <c r="A32" s="41"/>
      <c r="B32" s="41"/>
      <c r="C32" s="41"/>
      <c r="G32" s="516" t="s">
        <v>780</v>
      </c>
      <c r="H32" s="14"/>
      <c r="I32" s="538"/>
      <c r="J32" s="538"/>
      <c r="K32" s="538"/>
      <c r="L32" s="538"/>
      <c r="M32" s="538"/>
      <c r="N32" s="538"/>
      <c r="O32" s="538"/>
      <c r="P32" s="538"/>
      <c r="Q32" s="14" t="s">
        <v>81</v>
      </c>
      <c r="R32" s="14" t="s">
        <v>11</v>
      </c>
      <c r="S32" s="14"/>
      <c r="T32" s="14"/>
    </row>
    <row r="33" spans="17:20" ht="12.75" customHeight="1">
      <c r="Q33" s="15"/>
      <c r="R33" s="15"/>
      <c r="S33" s="15"/>
      <c r="T33" s="15"/>
    </row>
    <row r="34" ht="12.75"/>
    <row r="36" spans="1:20" ht="12.75">
      <c r="A36" s="1152"/>
      <c r="B36" s="1152"/>
      <c r="C36" s="1152"/>
      <c r="D36" s="1152"/>
      <c r="E36" s="1152"/>
      <c r="F36" s="1152"/>
      <c r="G36" s="1152"/>
      <c r="H36" s="1152"/>
      <c r="I36" s="1152"/>
      <c r="J36" s="1152"/>
      <c r="K36" s="1152"/>
      <c r="L36" s="1152"/>
      <c r="M36" s="1152"/>
      <c r="N36" s="1152"/>
      <c r="O36" s="1152"/>
      <c r="P36" s="1152"/>
      <c r="Q36" s="1152"/>
      <c r="R36" s="1152"/>
      <c r="S36" s="1152"/>
      <c r="T36" s="1152"/>
    </row>
  </sheetData>
  <sheetProtection/>
  <mergeCells count="17">
    <mergeCell ref="A36:T36"/>
    <mergeCell ref="S2:T2"/>
    <mergeCell ref="A9:A10"/>
    <mergeCell ref="B9:B10"/>
    <mergeCell ref="C9:G9"/>
    <mergeCell ref="H9:H10"/>
    <mergeCell ref="I9:L9"/>
    <mergeCell ref="M9:R9"/>
    <mergeCell ref="Q29:R29"/>
    <mergeCell ref="S9:T9"/>
    <mergeCell ref="Q27:R27"/>
    <mergeCell ref="G2:I2"/>
    <mergeCell ref="A3:T3"/>
    <mergeCell ref="A4:T4"/>
    <mergeCell ref="A5:T6"/>
    <mergeCell ref="A7:T7"/>
    <mergeCell ref="L8:T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1" r:id="rId1"/>
</worksheet>
</file>

<file path=xl/worksheets/sheet6.xml><?xml version="1.0" encoding="utf-8"?>
<worksheet xmlns="http://schemas.openxmlformats.org/spreadsheetml/2006/main" xmlns:r="http://schemas.openxmlformats.org/officeDocument/2006/relationships">
  <sheetPr>
    <tabColor theme="3" tint="0.7999799847602844"/>
    <pageSetUpPr fitToPage="1"/>
  </sheetPr>
  <dimension ref="A1:X32"/>
  <sheetViews>
    <sheetView view="pageBreakPreview" zoomScale="80" zoomScaleNormal="70" zoomScaleSheetLayoutView="80" zoomScalePageLayoutView="0" workbookViewId="0" topLeftCell="B1">
      <selection activeCell="R15" sqref="R15"/>
    </sheetView>
  </sheetViews>
  <sheetFormatPr defaultColWidth="9.140625" defaultRowHeight="12.75"/>
  <cols>
    <col min="1" max="1" width="7.28125" style="527" customWidth="1"/>
    <col min="2" max="2" width="26.00390625" style="527" customWidth="1"/>
    <col min="3" max="3" width="9.140625" style="527" customWidth="1"/>
    <col min="4" max="5" width="8.28125" style="527" customWidth="1"/>
    <col min="6" max="6" width="16.00390625" style="527" customWidth="1"/>
    <col min="7" max="9" width="10.7109375" style="527" customWidth="1"/>
    <col min="10" max="10" width="13.28125" style="527" customWidth="1"/>
    <col min="11" max="11" width="8.421875" style="527" customWidth="1"/>
    <col min="12" max="12" width="8.00390625" style="527" customWidth="1"/>
    <col min="13" max="13" width="8.421875" style="527" customWidth="1"/>
    <col min="14" max="15" width="8.00390625" style="527" customWidth="1"/>
    <col min="16" max="16" width="7.57421875" style="527" customWidth="1"/>
    <col min="17" max="17" width="8.00390625" style="527" customWidth="1"/>
    <col min="18" max="18" width="13.7109375" style="527" customWidth="1"/>
    <col min="19" max="21" width="8.8515625" style="527" customWidth="1"/>
    <col min="22" max="16384" width="9.140625" style="527" customWidth="1"/>
  </cols>
  <sheetData>
    <row r="1" ht="14.25">
      <c r="V1" s="528" t="s">
        <v>532</v>
      </c>
    </row>
    <row r="2" spans="7:18" ht="15">
      <c r="G2" s="529" t="s">
        <v>0</v>
      </c>
      <c r="H2" s="529"/>
      <c r="I2" s="529"/>
      <c r="O2" s="530"/>
      <c r="P2" s="530"/>
      <c r="Q2" s="530"/>
      <c r="R2" s="530"/>
    </row>
    <row r="3" spans="3:24" ht="15">
      <c r="C3" s="839" t="s">
        <v>781</v>
      </c>
      <c r="D3" s="839"/>
      <c r="E3" s="839"/>
      <c r="F3" s="839"/>
      <c r="G3" s="839"/>
      <c r="H3" s="839"/>
      <c r="I3" s="839"/>
      <c r="J3" s="839"/>
      <c r="K3" s="839"/>
      <c r="L3" s="839"/>
      <c r="M3" s="839"/>
      <c r="N3" s="839"/>
      <c r="O3" s="531"/>
      <c r="P3" s="531"/>
      <c r="Q3" s="531"/>
      <c r="R3" s="531"/>
      <c r="S3" s="531"/>
      <c r="T3" s="531"/>
      <c r="U3" s="531"/>
      <c r="V3" s="531"/>
      <c r="W3" s="531"/>
      <c r="X3" s="531"/>
    </row>
    <row r="4" spans="3:22" ht="15">
      <c r="C4" s="532"/>
      <c r="D4" s="532"/>
      <c r="E4" s="532"/>
      <c r="F4" s="532"/>
      <c r="G4" s="532"/>
      <c r="H4" s="532"/>
      <c r="I4" s="532"/>
      <c r="J4" s="532"/>
      <c r="K4" s="532"/>
      <c r="L4" s="532"/>
      <c r="M4" s="532"/>
      <c r="N4" s="532"/>
      <c r="O4" s="532"/>
      <c r="P4" s="532"/>
      <c r="Q4" s="532"/>
      <c r="R4" s="532"/>
      <c r="S4" s="532"/>
      <c r="T4" s="532"/>
      <c r="U4" s="532"/>
      <c r="V4" s="532"/>
    </row>
    <row r="5" spans="2:22" ht="15">
      <c r="B5" s="840" t="s">
        <v>844</v>
      </c>
      <c r="C5" s="840"/>
      <c r="D5" s="840"/>
      <c r="E5" s="840"/>
      <c r="F5" s="840"/>
      <c r="G5" s="840"/>
      <c r="H5" s="840"/>
      <c r="I5" s="840"/>
      <c r="J5" s="840"/>
      <c r="K5" s="840"/>
      <c r="L5" s="840"/>
      <c r="M5" s="840"/>
      <c r="N5" s="840"/>
      <c r="O5" s="840"/>
      <c r="P5" s="840"/>
      <c r="Q5" s="840"/>
      <c r="R5" s="840"/>
      <c r="S5" s="840"/>
      <c r="T5" s="533"/>
      <c r="U5" s="832" t="s">
        <v>240</v>
      </c>
      <c r="V5" s="833"/>
    </row>
    <row r="6" spans="11:18" ht="14.25">
      <c r="K6" s="530"/>
      <c r="L6" s="530"/>
      <c r="M6" s="530"/>
      <c r="N6" s="530"/>
      <c r="O6" s="530"/>
      <c r="P6" s="530"/>
      <c r="Q6" s="530"/>
      <c r="R6" s="530"/>
    </row>
    <row r="7" spans="1:22" ht="15">
      <c r="A7" s="834" t="s">
        <v>755</v>
      </c>
      <c r="B7" s="834"/>
      <c r="O7" s="835" t="s">
        <v>814</v>
      </c>
      <c r="P7" s="835"/>
      <c r="Q7" s="835"/>
      <c r="R7" s="835"/>
      <c r="S7" s="835"/>
      <c r="T7" s="835"/>
      <c r="U7" s="835"/>
      <c r="V7" s="835"/>
    </row>
    <row r="8" spans="1:22" ht="35.25" customHeight="1">
      <c r="A8" s="836" t="s">
        <v>2</v>
      </c>
      <c r="B8" s="836" t="s">
        <v>141</v>
      </c>
      <c r="C8" s="837" t="s">
        <v>142</v>
      </c>
      <c r="D8" s="837"/>
      <c r="E8" s="837"/>
      <c r="F8" s="837" t="s">
        <v>143</v>
      </c>
      <c r="G8" s="836" t="s">
        <v>170</v>
      </c>
      <c r="H8" s="836"/>
      <c r="I8" s="836"/>
      <c r="J8" s="836"/>
      <c r="K8" s="836"/>
      <c r="L8" s="836"/>
      <c r="M8" s="836"/>
      <c r="N8" s="836"/>
      <c r="O8" s="836" t="s">
        <v>171</v>
      </c>
      <c r="P8" s="836"/>
      <c r="Q8" s="836"/>
      <c r="R8" s="836"/>
      <c r="S8" s="836"/>
      <c r="T8" s="836"/>
      <c r="U8" s="836"/>
      <c r="V8" s="836"/>
    </row>
    <row r="9" spans="1:22" ht="15">
      <c r="A9" s="836"/>
      <c r="B9" s="836"/>
      <c r="C9" s="837" t="s">
        <v>241</v>
      </c>
      <c r="D9" s="837" t="s">
        <v>41</v>
      </c>
      <c r="E9" s="837" t="s">
        <v>42</v>
      </c>
      <c r="F9" s="837"/>
      <c r="G9" s="836" t="s">
        <v>172</v>
      </c>
      <c r="H9" s="836"/>
      <c r="I9" s="836"/>
      <c r="J9" s="836"/>
      <c r="K9" s="836" t="s">
        <v>158</v>
      </c>
      <c r="L9" s="836"/>
      <c r="M9" s="836"/>
      <c r="N9" s="836"/>
      <c r="O9" s="836" t="s">
        <v>144</v>
      </c>
      <c r="P9" s="836"/>
      <c r="Q9" s="836"/>
      <c r="R9" s="836"/>
      <c r="S9" s="836" t="s">
        <v>157</v>
      </c>
      <c r="T9" s="836"/>
      <c r="U9" s="836"/>
      <c r="V9" s="836"/>
    </row>
    <row r="10" spans="1:22" ht="14.25">
      <c r="A10" s="836"/>
      <c r="B10" s="836"/>
      <c r="C10" s="837"/>
      <c r="D10" s="837"/>
      <c r="E10" s="837"/>
      <c r="F10" s="837"/>
      <c r="G10" s="855" t="s">
        <v>145</v>
      </c>
      <c r="H10" s="856"/>
      <c r="I10" s="857"/>
      <c r="J10" s="829" t="s">
        <v>146</v>
      </c>
      <c r="K10" s="823" t="s">
        <v>145</v>
      </c>
      <c r="L10" s="824"/>
      <c r="M10" s="825"/>
      <c r="N10" s="829" t="s">
        <v>146</v>
      </c>
      <c r="O10" s="823" t="s">
        <v>145</v>
      </c>
      <c r="P10" s="824"/>
      <c r="Q10" s="825"/>
      <c r="R10" s="829" t="s">
        <v>146</v>
      </c>
      <c r="S10" s="823" t="s">
        <v>145</v>
      </c>
      <c r="T10" s="824"/>
      <c r="U10" s="825"/>
      <c r="V10" s="829" t="s">
        <v>146</v>
      </c>
    </row>
    <row r="11" spans="1:22" ht="15" customHeight="1">
      <c r="A11" s="836"/>
      <c r="B11" s="836"/>
      <c r="C11" s="837"/>
      <c r="D11" s="837"/>
      <c r="E11" s="837"/>
      <c r="F11" s="837"/>
      <c r="G11" s="858"/>
      <c r="H11" s="859"/>
      <c r="I11" s="860"/>
      <c r="J11" s="830"/>
      <c r="K11" s="826"/>
      <c r="L11" s="827"/>
      <c r="M11" s="828"/>
      <c r="N11" s="830"/>
      <c r="O11" s="826"/>
      <c r="P11" s="827"/>
      <c r="Q11" s="828"/>
      <c r="R11" s="830"/>
      <c r="S11" s="826"/>
      <c r="T11" s="827"/>
      <c r="U11" s="828"/>
      <c r="V11" s="830"/>
    </row>
    <row r="12" spans="1:22" ht="15">
      <c r="A12" s="836"/>
      <c r="B12" s="836"/>
      <c r="C12" s="837"/>
      <c r="D12" s="837"/>
      <c r="E12" s="837"/>
      <c r="F12" s="837"/>
      <c r="G12" s="183" t="s">
        <v>241</v>
      </c>
      <c r="H12" s="183" t="s">
        <v>41</v>
      </c>
      <c r="I12" s="534" t="s">
        <v>42</v>
      </c>
      <c r="J12" s="831"/>
      <c r="K12" s="182" t="s">
        <v>241</v>
      </c>
      <c r="L12" s="182" t="s">
        <v>41</v>
      </c>
      <c r="M12" s="182" t="s">
        <v>42</v>
      </c>
      <c r="N12" s="831"/>
      <c r="O12" s="182" t="s">
        <v>241</v>
      </c>
      <c r="P12" s="182" t="s">
        <v>41</v>
      </c>
      <c r="Q12" s="182" t="s">
        <v>42</v>
      </c>
      <c r="R12" s="831"/>
      <c r="S12" s="182" t="s">
        <v>241</v>
      </c>
      <c r="T12" s="182" t="s">
        <v>41</v>
      </c>
      <c r="U12" s="182" t="s">
        <v>42</v>
      </c>
      <c r="V12" s="831"/>
    </row>
    <row r="13" spans="1:22" ht="24.75" customHeight="1">
      <c r="A13" s="182">
        <v>1</v>
      </c>
      <c r="B13" s="182">
        <v>2</v>
      </c>
      <c r="C13" s="182">
        <v>3</v>
      </c>
      <c r="D13" s="182">
        <v>4</v>
      </c>
      <c r="E13" s="182">
        <v>5</v>
      </c>
      <c r="F13" s="182">
        <v>6</v>
      </c>
      <c r="G13" s="182">
        <v>7</v>
      </c>
      <c r="H13" s="182">
        <v>8</v>
      </c>
      <c r="I13" s="182">
        <v>9</v>
      </c>
      <c r="J13" s="182">
        <v>10</v>
      </c>
      <c r="K13" s="182">
        <v>11</v>
      </c>
      <c r="L13" s="182">
        <v>12</v>
      </c>
      <c r="M13" s="182">
        <v>13</v>
      </c>
      <c r="N13" s="182">
        <v>14</v>
      </c>
      <c r="O13" s="182">
        <v>15</v>
      </c>
      <c r="P13" s="182">
        <v>16</v>
      </c>
      <c r="Q13" s="182">
        <v>17</v>
      </c>
      <c r="R13" s="182">
        <v>18</v>
      </c>
      <c r="S13" s="182">
        <v>19</v>
      </c>
      <c r="T13" s="182">
        <v>20</v>
      </c>
      <c r="U13" s="182">
        <v>21</v>
      </c>
      <c r="V13" s="182">
        <v>22</v>
      </c>
    </row>
    <row r="14" spans="1:22" ht="24.75" customHeight="1">
      <c r="A14" s="843" t="s">
        <v>202</v>
      </c>
      <c r="B14" s="844"/>
      <c r="C14" s="182"/>
      <c r="D14" s="182"/>
      <c r="E14" s="182"/>
      <c r="F14" s="182"/>
      <c r="G14" s="182"/>
      <c r="H14" s="182"/>
      <c r="I14" s="182"/>
      <c r="J14" s="182"/>
      <c r="K14" s="182"/>
      <c r="L14" s="182"/>
      <c r="M14" s="182"/>
      <c r="N14" s="182"/>
      <c r="O14" s="182"/>
      <c r="P14" s="182"/>
      <c r="Q14" s="182"/>
      <c r="R14" s="182"/>
      <c r="S14" s="182"/>
      <c r="T14" s="182"/>
      <c r="U14" s="182"/>
      <c r="V14" s="182"/>
    </row>
    <row r="15" spans="1:22" s="535" customFormat="1" ht="24.75" customHeight="1">
      <c r="A15" s="522">
        <v>1</v>
      </c>
      <c r="B15" s="523" t="s">
        <v>201</v>
      </c>
      <c r="C15" s="524">
        <v>1286.58</v>
      </c>
      <c r="D15" s="524">
        <v>526.8</v>
      </c>
      <c r="E15" s="524">
        <v>105.74</v>
      </c>
      <c r="F15" s="525">
        <v>43743</v>
      </c>
      <c r="G15" s="524">
        <f>C15</f>
        <v>1286.58</v>
      </c>
      <c r="H15" s="524">
        <f aca="true" t="shared" si="0" ref="H15:I17">D15</f>
        <v>526.8</v>
      </c>
      <c r="I15" s="524">
        <f t="shared" si="0"/>
        <v>105.74</v>
      </c>
      <c r="J15" s="525" t="s">
        <v>838</v>
      </c>
      <c r="K15" s="846" t="s">
        <v>725</v>
      </c>
      <c r="L15" s="847"/>
      <c r="M15" s="847"/>
      <c r="N15" s="848"/>
      <c r="O15" s="399"/>
      <c r="P15" s="399"/>
      <c r="Q15" s="399"/>
      <c r="R15" s="399" t="s">
        <v>914</v>
      </c>
      <c r="S15" s="399"/>
      <c r="T15" s="399"/>
      <c r="U15" s="399"/>
      <c r="V15" s="399"/>
    </row>
    <row r="16" spans="1:22" s="535" customFormat="1" ht="24.75" customHeight="1">
      <c r="A16" s="522">
        <v>2</v>
      </c>
      <c r="B16" s="523" t="s">
        <v>147</v>
      </c>
      <c r="C16" s="524">
        <v>1533.59</v>
      </c>
      <c r="D16" s="524">
        <v>627.94</v>
      </c>
      <c r="E16" s="524">
        <v>126.04</v>
      </c>
      <c r="F16" s="525">
        <v>43717</v>
      </c>
      <c r="G16" s="524">
        <f>C16</f>
        <v>1533.59</v>
      </c>
      <c r="H16" s="524">
        <f t="shared" si="0"/>
        <v>627.94</v>
      </c>
      <c r="I16" s="524">
        <f t="shared" si="0"/>
        <v>126.04</v>
      </c>
      <c r="J16" s="399" t="s">
        <v>839</v>
      </c>
      <c r="K16" s="849"/>
      <c r="L16" s="850"/>
      <c r="M16" s="850"/>
      <c r="N16" s="851"/>
      <c r="O16" s="399"/>
      <c r="P16" s="399"/>
      <c r="Q16" s="399"/>
      <c r="R16" s="399" t="s">
        <v>839</v>
      </c>
      <c r="S16" s="399"/>
      <c r="T16" s="399"/>
      <c r="U16" s="399"/>
      <c r="V16" s="399"/>
    </row>
    <row r="17" spans="1:22" s="535" customFormat="1" ht="24.75" customHeight="1">
      <c r="A17" s="522">
        <v>3</v>
      </c>
      <c r="B17" s="523" t="s">
        <v>148</v>
      </c>
      <c r="C17" s="524">
        <v>2245.86</v>
      </c>
      <c r="D17" s="524">
        <v>919.59</v>
      </c>
      <c r="E17" s="524">
        <v>184.59</v>
      </c>
      <c r="F17" s="399" t="s">
        <v>840</v>
      </c>
      <c r="G17" s="524">
        <f>C17</f>
        <v>2245.86</v>
      </c>
      <c r="H17" s="524">
        <f t="shared" si="0"/>
        <v>919.59</v>
      </c>
      <c r="I17" s="524">
        <f t="shared" si="0"/>
        <v>184.59</v>
      </c>
      <c r="J17" s="525" t="s">
        <v>841</v>
      </c>
      <c r="K17" s="852"/>
      <c r="L17" s="853"/>
      <c r="M17" s="853"/>
      <c r="N17" s="854"/>
      <c r="O17" s="399"/>
      <c r="P17" s="399"/>
      <c r="Q17" s="399"/>
      <c r="R17" s="525" t="s">
        <v>841</v>
      </c>
      <c r="S17" s="399"/>
      <c r="T17" s="399"/>
      <c r="U17" s="399"/>
      <c r="V17" s="399"/>
    </row>
    <row r="18" spans="1:22" s="535" customFormat="1" ht="24.75" customHeight="1">
      <c r="A18" s="841" t="s">
        <v>203</v>
      </c>
      <c r="B18" s="842"/>
      <c r="C18" s="524"/>
      <c r="D18" s="524"/>
      <c r="E18" s="524"/>
      <c r="F18" s="399"/>
      <c r="G18" s="399"/>
      <c r="H18" s="399"/>
      <c r="I18" s="399"/>
      <c r="J18" s="399"/>
      <c r="K18" s="399"/>
      <c r="L18" s="399"/>
      <c r="M18" s="399"/>
      <c r="N18" s="399"/>
      <c r="O18" s="399"/>
      <c r="P18" s="399"/>
      <c r="Q18" s="399"/>
      <c r="R18" s="399"/>
      <c r="S18" s="399"/>
      <c r="T18" s="399"/>
      <c r="U18" s="399"/>
      <c r="V18" s="399"/>
    </row>
    <row r="19" spans="1:22" s="535" customFormat="1" ht="24.75" customHeight="1">
      <c r="A19" s="522">
        <v>4</v>
      </c>
      <c r="B19" s="523" t="s">
        <v>192</v>
      </c>
      <c r="C19" s="524">
        <v>0</v>
      </c>
      <c r="D19" s="524">
        <v>0</v>
      </c>
      <c r="E19" s="524">
        <v>0</v>
      </c>
      <c r="F19" s="524">
        <v>0</v>
      </c>
      <c r="G19" s="524">
        <v>0</v>
      </c>
      <c r="H19" s="524">
        <v>0</v>
      </c>
      <c r="I19" s="524">
        <v>0</v>
      </c>
      <c r="J19" s="399"/>
      <c r="K19" s="399"/>
      <c r="L19" s="399"/>
      <c r="M19" s="399"/>
      <c r="N19" s="399"/>
      <c r="O19" s="399"/>
      <c r="P19" s="399"/>
      <c r="Q19" s="399"/>
      <c r="R19" s="399"/>
      <c r="S19" s="399"/>
      <c r="T19" s="399"/>
      <c r="U19" s="399"/>
      <c r="V19" s="399"/>
    </row>
    <row r="20" spans="1:22" s="535" customFormat="1" ht="24.75" customHeight="1">
      <c r="A20" s="522">
        <v>5</v>
      </c>
      <c r="B20" s="523" t="s">
        <v>129</v>
      </c>
      <c r="C20" s="524">
        <v>0</v>
      </c>
      <c r="D20" s="524">
        <v>0</v>
      </c>
      <c r="E20" s="524">
        <v>0</v>
      </c>
      <c r="F20" s="524">
        <v>0</v>
      </c>
      <c r="G20" s="524">
        <f>C20</f>
        <v>0</v>
      </c>
      <c r="H20" s="524">
        <f>D20</f>
        <v>0</v>
      </c>
      <c r="I20" s="524">
        <f>E20</f>
        <v>0</v>
      </c>
      <c r="J20" s="525" t="s">
        <v>11</v>
      </c>
      <c r="K20" s="399"/>
      <c r="L20" s="399"/>
      <c r="M20" s="399"/>
      <c r="N20" s="399"/>
      <c r="O20" s="399"/>
      <c r="P20" s="399"/>
      <c r="Q20" s="399"/>
      <c r="R20" s="526" t="s">
        <v>11</v>
      </c>
      <c r="S20" s="399"/>
      <c r="T20" s="399"/>
      <c r="U20" s="399"/>
      <c r="V20" s="399"/>
    </row>
    <row r="21" ht="24.75" customHeight="1"/>
    <row r="23" spans="1:22" ht="22.5" customHeight="1">
      <c r="A23" s="845" t="s">
        <v>159</v>
      </c>
      <c r="B23" s="845"/>
      <c r="C23" s="845"/>
      <c r="D23" s="845"/>
      <c r="E23" s="845"/>
      <c r="F23" s="845"/>
      <c r="G23" s="845"/>
      <c r="H23" s="845"/>
      <c r="I23" s="845"/>
      <c r="J23" s="845"/>
      <c r="K23" s="845"/>
      <c r="L23" s="845"/>
      <c r="M23" s="845"/>
      <c r="N23" s="845"/>
      <c r="O23" s="845"/>
      <c r="P23" s="845"/>
      <c r="Q23" s="845"/>
      <c r="R23" s="845"/>
      <c r="S23" s="845"/>
      <c r="T23" s="845"/>
      <c r="U23" s="845"/>
      <c r="V23" s="845"/>
    </row>
    <row r="24" spans="1:22" ht="14.25">
      <c r="A24" s="184"/>
      <c r="B24" s="184"/>
      <c r="C24" s="184"/>
      <c r="D24" s="184"/>
      <c r="E24" s="184"/>
      <c r="F24" s="184"/>
      <c r="G24" s="184"/>
      <c r="H24" s="184"/>
      <c r="I24" s="184"/>
      <c r="J24" s="184"/>
      <c r="K24" s="184"/>
      <c r="L24" s="184"/>
      <c r="M24" s="184"/>
      <c r="N24" s="184"/>
      <c r="O24" s="184"/>
      <c r="P24" s="184"/>
      <c r="Q24" s="184"/>
      <c r="R24" s="184"/>
      <c r="S24" s="184"/>
      <c r="T24" s="184"/>
      <c r="U24" s="184"/>
      <c r="V24" s="184"/>
    </row>
    <row r="25" spans="1:18" ht="14.25">
      <c r="A25" s="536"/>
      <c r="B25" s="536"/>
      <c r="C25" s="536"/>
      <c r="D25" s="536"/>
      <c r="E25" s="536"/>
      <c r="F25" s="536"/>
      <c r="G25" s="536"/>
      <c r="H25" s="536"/>
      <c r="I25" s="536"/>
      <c r="J25" s="536"/>
      <c r="K25" s="536"/>
      <c r="L25" s="536"/>
      <c r="M25" s="536"/>
      <c r="N25" s="536"/>
      <c r="O25" s="536"/>
      <c r="P25" s="536"/>
      <c r="Q25" s="536"/>
      <c r="R25" s="536"/>
    </row>
    <row r="26" spans="1:24" ht="15.75" customHeight="1">
      <c r="A26" s="838"/>
      <c r="B26" s="838"/>
      <c r="C26" s="838"/>
      <c r="D26" s="838"/>
      <c r="E26" s="838"/>
      <c r="F26" s="838"/>
      <c r="G26" s="838"/>
      <c r="H26" s="838"/>
      <c r="I26" s="838"/>
      <c r="J26" s="838"/>
      <c r="K26" s="838"/>
      <c r="L26" s="838"/>
      <c r="M26" s="838"/>
      <c r="N26" s="838"/>
      <c r="O26" s="838"/>
      <c r="P26" s="838"/>
      <c r="Q26" s="732" t="s">
        <v>999</v>
      </c>
      <c r="R26" s="732"/>
      <c r="S26" s="732"/>
      <c r="T26" s="732"/>
      <c r="U26" s="838"/>
      <c r="V26" s="838"/>
      <c r="W26" s="838"/>
      <c r="X26" s="838"/>
    </row>
    <row r="27" spans="1:24" ht="15.75" customHeight="1">
      <c r="A27" s="493"/>
      <c r="B27" s="15" t="s">
        <v>12</v>
      </c>
      <c r="C27" s="493"/>
      <c r="D27" s="493"/>
      <c r="E27" s="539"/>
      <c r="F27" s="539"/>
      <c r="G27" s="539"/>
      <c r="H27" s="539"/>
      <c r="I27" s="539"/>
      <c r="J27" s="539"/>
      <c r="K27" s="539"/>
      <c r="L27" s="539"/>
      <c r="M27" s="539"/>
      <c r="N27" s="539"/>
      <c r="O27" s="539"/>
      <c r="P27" s="539"/>
      <c r="Q27" s="539"/>
      <c r="R27" s="539"/>
      <c r="S27" s="539"/>
      <c r="T27" s="539"/>
      <c r="U27" s="493"/>
      <c r="V27" s="493"/>
      <c r="W27" s="493"/>
      <c r="X27" s="493"/>
    </row>
    <row r="28" spans="1:24" ht="15.75" customHeight="1">
      <c r="A28" s="493"/>
      <c r="B28" s="493"/>
      <c r="C28" s="493"/>
      <c r="D28" s="493"/>
      <c r="E28" s="539"/>
      <c r="F28" s="539"/>
      <c r="G28" s="539"/>
      <c r="H28" s="539"/>
      <c r="I28" s="539"/>
      <c r="J28" s="539"/>
      <c r="K28" s="539"/>
      <c r="L28" s="539"/>
      <c r="M28" s="539"/>
      <c r="N28" s="539"/>
      <c r="O28" s="539"/>
      <c r="P28" s="539"/>
      <c r="Q28" s="539"/>
      <c r="R28" s="539"/>
      <c r="S28" s="539"/>
      <c r="T28" s="539"/>
      <c r="U28" s="493"/>
      <c r="V28" s="493"/>
      <c r="W28" s="493"/>
      <c r="X28" s="493"/>
    </row>
    <row r="29" spans="1:24" ht="15.75" customHeight="1">
      <c r="A29" s="460"/>
      <c r="B29" s="460"/>
      <c r="C29" s="460"/>
      <c r="D29" s="460"/>
      <c r="E29" s="514" t="s">
        <v>778</v>
      </c>
      <c r="F29" s="338"/>
      <c r="G29" s="338"/>
      <c r="H29" s="338"/>
      <c r="I29" s="540"/>
      <c r="J29" s="540"/>
      <c r="K29" s="540"/>
      <c r="L29" s="540"/>
      <c r="M29" s="540"/>
      <c r="N29" s="540"/>
      <c r="O29" s="540"/>
      <c r="P29" s="540"/>
      <c r="Q29" s="540" t="s">
        <v>1019</v>
      </c>
      <c r="R29" s="540"/>
      <c r="S29" s="540"/>
      <c r="T29" s="540"/>
      <c r="U29" s="460"/>
      <c r="V29" s="460"/>
      <c r="W29" s="460"/>
      <c r="X29" s="460"/>
    </row>
    <row r="30" spans="1:24" ht="15.75" customHeight="1">
      <c r="A30" s="460"/>
      <c r="B30" s="460"/>
      <c r="C30" s="460"/>
      <c r="D30" s="460"/>
      <c r="E30" s="515" t="s">
        <v>779</v>
      </c>
      <c r="F30" s="338"/>
      <c r="G30" s="338"/>
      <c r="H30" s="338"/>
      <c r="I30" s="540"/>
      <c r="J30" s="540"/>
      <c r="K30" s="540"/>
      <c r="L30" s="540"/>
      <c r="M30" s="540"/>
      <c r="N30" s="540"/>
      <c r="O30" s="540"/>
      <c r="P30" s="540"/>
      <c r="Q30" s="540" t="s">
        <v>756</v>
      </c>
      <c r="R30" s="540"/>
      <c r="S30" s="540"/>
      <c r="T30" s="540"/>
      <c r="U30" s="460"/>
      <c r="V30" s="460"/>
      <c r="W30" s="460"/>
      <c r="X30" s="460"/>
    </row>
    <row r="31" spans="1:24" ht="15.75">
      <c r="A31" s="819"/>
      <c r="B31" s="819"/>
      <c r="C31" s="819"/>
      <c r="D31" s="819"/>
      <c r="E31" s="516" t="s">
        <v>780</v>
      </c>
      <c r="F31" s="541"/>
      <c r="G31" s="541"/>
      <c r="H31" s="541"/>
      <c r="I31" s="734"/>
      <c r="J31" s="734"/>
      <c r="K31" s="734"/>
      <c r="L31" s="734"/>
      <c r="M31" s="734"/>
      <c r="N31" s="734"/>
      <c r="O31" s="734"/>
      <c r="P31" s="734"/>
      <c r="Q31" s="734" t="s">
        <v>81</v>
      </c>
      <c r="R31" s="734"/>
      <c r="S31" s="734"/>
      <c r="T31" s="734"/>
      <c r="U31" s="819"/>
      <c r="V31" s="819"/>
      <c r="W31" s="819"/>
      <c r="X31" s="819"/>
    </row>
    <row r="32" spans="6:8" ht="14.25">
      <c r="F32" s="537"/>
      <c r="G32" s="537"/>
      <c r="H32" s="537"/>
    </row>
  </sheetData>
  <sheetProtection/>
  <mergeCells count="41">
    <mergeCell ref="A14:B14"/>
    <mergeCell ref="A23:V23"/>
    <mergeCell ref="A26:D26"/>
    <mergeCell ref="E26:H26"/>
    <mergeCell ref="K15:N17"/>
    <mergeCell ref="G10:I11"/>
    <mergeCell ref="U26:X26"/>
    <mergeCell ref="M26:P26"/>
    <mergeCell ref="C9:C12"/>
    <mergeCell ref="C8:E8"/>
    <mergeCell ref="F8:F12"/>
    <mergeCell ref="G8:N8"/>
    <mergeCell ref="U31:X31"/>
    <mergeCell ref="V10:V12"/>
    <mergeCell ref="C3:N3"/>
    <mergeCell ref="B5:S5"/>
    <mergeCell ref="A18:B18"/>
    <mergeCell ref="G9:J9"/>
    <mergeCell ref="A8:A12"/>
    <mergeCell ref="O8:V8"/>
    <mergeCell ref="R10:R12"/>
    <mergeCell ref="S10:U11"/>
    <mergeCell ref="E9:E12"/>
    <mergeCell ref="O9:R9"/>
    <mergeCell ref="D9:D12"/>
    <mergeCell ref="M31:P31"/>
    <mergeCell ref="Q31:T31"/>
    <mergeCell ref="K9:N9"/>
    <mergeCell ref="S9:V9"/>
    <mergeCell ref="Q26:T26"/>
    <mergeCell ref="I26:L26"/>
    <mergeCell ref="I31:L31"/>
    <mergeCell ref="K10:M11"/>
    <mergeCell ref="N10:N12"/>
    <mergeCell ref="A31:D31"/>
    <mergeCell ref="J10:J12"/>
    <mergeCell ref="U5:V5"/>
    <mergeCell ref="A7:B7"/>
    <mergeCell ref="O7:V7"/>
    <mergeCell ref="B8:B12"/>
    <mergeCell ref="O10:Q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9" r:id="rId1"/>
  <colBreaks count="1" manualBreakCount="1">
    <brk id="22" max="65535" man="1"/>
  </colBreaks>
</worksheet>
</file>

<file path=xl/worksheets/sheet60.xml><?xml version="1.0" encoding="utf-8"?>
<worksheet xmlns="http://schemas.openxmlformats.org/spreadsheetml/2006/main" xmlns:r="http://schemas.openxmlformats.org/officeDocument/2006/relationships">
  <sheetPr>
    <tabColor theme="3" tint="0.7999799847602844"/>
    <pageSetUpPr fitToPage="1"/>
  </sheetPr>
  <dimension ref="A1:P34"/>
  <sheetViews>
    <sheetView view="pageBreakPreview" zoomScaleNormal="70" zoomScaleSheetLayoutView="100" zoomScalePageLayoutView="0" workbookViewId="0" topLeftCell="A4">
      <selection activeCell="K31" sqref="K31"/>
    </sheetView>
  </sheetViews>
  <sheetFormatPr defaultColWidth="9.140625" defaultRowHeight="12.75"/>
  <cols>
    <col min="1" max="1" width="5.57421875" style="257" customWidth="1"/>
    <col min="2" max="2" width="8.8515625" style="257" customWidth="1"/>
    <col min="3" max="3" width="10.28125" style="257" customWidth="1"/>
    <col min="4" max="4" width="12.8515625" style="257" customWidth="1"/>
    <col min="5" max="5" width="8.7109375" style="247" customWidth="1"/>
    <col min="6" max="7" width="8.00390625" style="247" customWidth="1"/>
    <col min="8" max="10" width="8.140625" style="247" customWidth="1"/>
    <col min="11" max="11" width="8.421875" style="247" customWidth="1"/>
    <col min="12" max="12" width="8.140625" style="247" customWidth="1"/>
    <col min="13" max="13" width="8.8515625" style="247" customWidth="1"/>
    <col min="14" max="14" width="9.8515625" style="247" customWidth="1"/>
    <col min="15" max="15" width="9.140625" style="257" customWidth="1"/>
    <col min="16" max="16" width="12.421875" style="257" customWidth="1"/>
    <col min="17" max="16384" width="9.140625" style="247" customWidth="1"/>
  </cols>
  <sheetData>
    <row r="1" spans="5:14" ht="59.25" customHeight="1">
      <c r="E1" s="257"/>
      <c r="F1" s="257"/>
      <c r="G1" s="257"/>
      <c r="H1" s="257"/>
      <c r="I1" s="257"/>
      <c r="J1" s="257"/>
      <c r="K1" s="257"/>
      <c r="L1" s="257"/>
      <c r="M1" s="257"/>
      <c r="N1" s="257"/>
    </row>
    <row r="2" spans="4:14" ht="12.75" customHeight="1">
      <c r="D2" s="1149"/>
      <c r="E2" s="1149"/>
      <c r="F2" s="257"/>
      <c r="G2" s="257"/>
      <c r="H2" s="257"/>
      <c r="I2" s="257"/>
      <c r="J2" s="257"/>
      <c r="K2" s="257"/>
      <c r="L2" s="257"/>
      <c r="M2" s="1151" t="s">
        <v>527</v>
      </c>
      <c r="N2" s="1151"/>
    </row>
    <row r="3" spans="1:14" ht="15.75">
      <c r="A3" s="1147" t="s">
        <v>0</v>
      </c>
      <c r="B3" s="1147"/>
      <c r="C3" s="1147"/>
      <c r="D3" s="1147"/>
      <c r="E3" s="1147"/>
      <c r="F3" s="1147"/>
      <c r="G3" s="1147"/>
      <c r="H3" s="1147"/>
      <c r="I3" s="1147"/>
      <c r="J3" s="1147"/>
      <c r="K3" s="1147"/>
      <c r="L3" s="1147"/>
      <c r="M3" s="1147"/>
      <c r="N3" s="1147"/>
    </row>
    <row r="4" spans="1:14" ht="18">
      <c r="A4" s="1148" t="s">
        <v>781</v>
      </c>
      <c r="B4" s="1148"/>
      <c r="C4" s="1148"/>
      <c r="D4" s="1148"/>
      <c r="E4" s="1148"/>
      <c r="F4" s="1148"/>
      <c r="G4" s="1148"/>
      <c r="H4" s="1148"/>
      <c r="I4" s="1148"/>
      <c r="J4" s="1148"/>
      <c r="K4" s="1148"/>
      <c r="L4" s="1148"/>
      <c r="M4" s="1148"/>
      <c r="N4" s="1148"/>
    </row>
    <row r="5" spans="1:14" ht="12.75" customHeight="1">
      <c r="A5" s="1146" t="s">
        <v>859</v>
      </c>
      <c r="B5" s="1146"/>
      <c r="C5" s="1146"/>
      <c r="D5" s="1146"/>
      <c r="E5" s="1146"/>
      <c r="F5" s="1146"/>
      <c r="G5" s="1146"/>
      <c r="H5" s="1146"/>
      <c r="I5" s="1146"/>
      <c r="J5" s="1146"/>
      <c r="K5" s="1146"/>
      <c r="L5" s="1146"/>
      <c r="M5" s="1146"/>
      <c r="N5" s="1146"/>
    </row>
    <row r="6" spans="1:16" s="248" customFormat="1" ht="7.5" customHeight="1">
      <c r="A6" s="1146"/>
      <c r="B6" s="1146"/>
      <c r="C6" s="1146"/>
      <c r="D6" s="1146"/>
      <c r="E6" s="1146"/>
      <c r="F6" s="1146"/>
      <c r="G6" s="1146"/>
      <c r="H6" s="1146"/>
      <c r="I6" s="1146"/>
      <c r="J6" s="1146"/>
      <c r="K6" s="1146"/>
      <c r="L6" s="1146"/>
      <c r="M6" s="1146"/>
      <c r="N6" s="1146"/>
      <c r="O6" s="307"/>
      <c r="P6" s="307"/>
    </row>
    <row r="7" spans="1:14" ht="12.75">
      <c r="A7" s="1150"/>
      <c r="B7" s="1150"/>
      <c r="C7" s="1150"/>
      <c r="D7" s="1150"/>
      <c r="E7" s="1150"/>
      <c r="F7" s="1150"/>
      <c r="G7" s="1150"/>
      <c r="H7" s="1150"/>
      <c r="I7" s="1150"/>
      <c r="J7" s="1150"/>
      <c r="K7" s="1150"/>
      <c r="L7" s="1150"/>
      <c r="M7" s="1150"/>
      <c r="N7" s="1150"/>
    </row>
    <row r="8" spans="1:14" ht="12.75">
      <c r="A8" s="199" t="s">
        <v>755</v>
      </c>
      <c r="B8" s="199"/>
      <c r="C8" s="200"/>
      <c r="D8" s="284"/>
      <c r="E8" s="257"/>
      <c r="F8" s="257"/>
      <c r="G8" s="257"/>
      <c r="H8" s="1153"/>
      <c r="I8" s="1153"/>
      <c r="J8" s="1153"/>
      <c r="K8" s="1153"/>
      <c r="L8" s="1153"/>
      <c r="M8" s="1153"/>
      <c r="N8" s="1153"/>
    </row>
    <row r="9" spans="1:16" ht="39" customHeight="1">
      <c r="A9" s="759" t="s">
        <v>2</v>
      </c>
      <c r="B9" s="759" t="s">
        <v>3</v>
      </c>
      <c r="C9" s="1157" t="s">
        <v>478</v>
      </c>
      <c r="D9" s="1154" t="s">
        <v>82</v>
      </c>
      <c r="E9" s="756" t="s">
        <v>83</v>
      </c>
      <c r="F9" s="757"/>
      <c r="G9" s="757"/>
      <c r="H9" s="758"/>
      <c r="I9" s="759" t="s">
        <v>641</v>
      </c>
      <c r="J9" s="759"/>
      <c r="K9" s="759"/>
      <c r="L9" s="759"/>
      <c r="M9" s="759"/>
      <c r="N9" s="759"/>
      <c r="O9" s="780" t="s">
        <v>700</v>
      </c>
      <c r="P9" s="780"/>
    </row>
    <row r="10" spans="1:16" ht="44.25" customHeight="1">
      <c r="A10" s="759"/>
      <c r="B10" s="759"/>
      <c r="C10" s="1158"/>
      <c r="D10" s="1155"/>
      <c r="E10" s="298" t="s">
        <v>88</v>
      </c>
      <c r="F10" s="298" t="s">
        <v>19</v>
      </c>
      <c r="G10" s="298" t="s">
        <v>40</v>
      </c>
      <c r="H10" s="298" t="s">
        <v>675</v>
      </c>
      <c r="I10" s="305" t="s">
        <v>17</v>
      </c>
      <c r="J10" s="305" t="s">
        <v>642</v>
      </c>
      <c r="K10" s="305" t="s">
        <v>643</v>
      </c>
      <c r="L10" s="305" t="s">
        <v>644</v>
      </c>
      <c r="M10" s="305" t="s">
        <v>645</v>
      </c>
      <c r="N10" s="305" t="s">
        <v>646</v>
      </c>
      <c r="O10" s="317" t="s">
        <v>706</v>
      </c>
      <c r="P10" s="317" t="s">
        <v>704</v>
      </c>
    </row>
    <row r="11" spans="1:16" s="313" customFormat="1" ht="12.75">
      <c r="A11" s="312">
        <v>1</v>
      </c>
      <c r="B11" s="312">
        <v>2</v>
      </c>
      <c r="C11" s="312">
        <v>3</v>
      </c>
      <c r="D11" s="312">
        <v>4</v>
      </c>
      <c r="E11" s="312">
        <v>5</v>
      </c>
      <c r="F11" s="312">
        <v>6</v>
      </c>
      <c r="G11" s="312">
        <v>7</v>
      </c>
      <c r="H11" s="312">
        <v>8</v>
      </c>
      <c r="I11" s="312">
        <v>9</v>
      </c>
      <c r="J11" s="312">
        <v>10</v>
      </c>
      <c r="K11" s="312">
        <v>11</v>
      </c>
      <c r="L11" s="312">
        <v>12</v>
      </c>
      <c r="M11" s="312">
        <v>13</v>
      </c>
      <c r="N11" s="312">
        <v>14</v>
      </c>
      <c r="O11" s="312">
        <v>15</v>
      </c>
      <c r="P11" s="312">
        <v>16</v>
      </c>
    </row>
    <row r="12" spans="1:16" ht="12.75">
      <c r="A12" s="8">
        <v>1</v>
      </c>
      <c r="B12" s="19" t="s">
        <v>726</v>
      </c>
      <c r="C12" s="261"/>
      <c r="D12" s="287"/>
      <c r="E12" s="261"/>
      <c r="F12" s="261"/>
      <c r="G12" s="261"/>
      <c r="H12" s="261"/>
      <c r="I12" s="261"/>
      <c r="J12" s="261"/>
      <c r="K12" s="261"/>
      <c r="L12" s="261"/>
      <c r="M12" s="261"/>
      <c r="N12" s="261"/>
      <c r="O12" s="261"/>
      <c r="P12" s="261"/>
    </row>
    <row r="13" spans="1:16" ht="12.75">
      <c r="A13" s="8">
        <v>2</v>
      </c>
      <c r="B13" s="19" t="s">
        <v>727</v>
      </c>
      <c r="C13" s="261"/>
      <c r="D13" s="287"/>
      <c r="E13" s="261"/>
      <c r="F13" s="261"/>
      <c r="G13" s="261"/>
      <c r="H13" s="261"/>
      <c r="I13" s="261"/>
      <c r="J13" s="261"/>
      <c r="K13" s="261"/>
      <c r="L13" s="261"/>
      <c r="M13" s="261"/>
      <c r="N13" s="261"/>
      <c r="O13" s="261"/>
      <c r="P13" s="261"/>
    </row>
    <row r="14" spans="1:16" ht="12.75">
      <c r="A14" s="8">
        <v>3</v>
      </c>
      <c r="B14" s="19" t="s">
        <v>728</v>
      </c>
      <c r="C14" s="261"/>
      <c r="D14" s="287"/>
      <c r="E14" s="261"/>
      <c r="F14" s="261"/>
      <c r="G14" s="261"/>
      <c r="H14" s="261"/>
      <c r="I14" s="261"/>
      <c r="J14" s="261"/>
      <c r="K14" s="261"/>
      <c r="L14" s="261"/>
      <c r="M14" s="261"/>
      <c r="N14" s="261"/>
      <c r="O14" s="261"/>
      <c r="P14" s="261"/>
    </row>
    <row r="15" spans="1:16" ht="12.75">
      <c r="A15" s="8">
        <v>4</v>
      </c>
      <c r="B15" s="19" t="s">
        <v>729</v>
      </c>
      <c r="C15" s="261"/>
      <c r="D15" s="287"/>
      <c r="E15" s="261"/>
      <c r="F15" s="261"/>
      <c r="G15" s="790" t="s">
        <v>738</v>
      </c>
      <c r="H15" s="1159"/>
      <c r="I15" s="1159"/>
      <c r="J15" s="1159"/>
      <c r="K15" s="791"/>
      <c r="L15" s="261"/>
      <c r="M15" s="261"/>
      <c r="N15" s="261"/>
      <c r="O15" s="261"/>
      <c r="P15" s="261"/>
    </row>
    <row r="16" spans="1:16" ht="12.75">
      <c r="A16" s="8">
        <v>5</v>
      </c>
      <c r="B16" s="19" t="s">
        <v>730</v>
      </c>
      <c r="C16" s="261"/>
      <c r="D16" s="287"/>
      <c r="E16" s="261"/>
      <c r="F16" s="261"/>
      <c r="G16" s="792"/>
      <c r="H16" s="1160"/>
      <c r="I16" s="1160"/>
      <c r="J16" s="1160"/>
      <c r="K16" s="793"/>
      <c r="L16" s="261"/>
      <c r="M16" s="261"/>
      <c r="N16" s="261"/>
      <c r="O16" s="261"/>
      <c r="P16" s="261"/>
    </row>
    <row r="17" spans="1:16" ht="12.75">
      <c r="A17" s="8">
        <v>6</v>
      </c>
      <c r="B17" s="19" t="s">
        <v>731</v>
      </c>
      <c r="C17" s="261"/>
      <c r="D17" s="287"/>
      <c r="E17" s="261"/>
      <c r="F17" s="261"/>
      <c r="G17" s="792"/>
      <c r="H17" s="1160"/>
      <c r="I17" s="1160"/>
      <c r="J17" s="1160"/>
      <c r="K17" s="793"/>
      <c r="L17" s="261"/>
      <c r="M17" s="261"/>
      <c r="N17" s="261"/>
      <c r="O17" s="261"/>
      <c r="P17" s="261"/>
    </row>
    <row r="18" spans="1:16" ht="25.5">
      <c r="A18" s="8">
        <v>7</v>
      </c>
      <c r="B18" s="143" t="s">
        <v>732</v>
      </c>
      <c r="C18" s="261"/>
      <c r="D18" s="287"/>
      <c r="E18" s="261"/>
      <c r="F18" s="261"/>
      <c r="G18" s="794"/>
      <c r="H18" s="1161"/>
      <c r="I18" s="1161"/>
      <c r="J18" s="1161"/>
      <c r="K18" s="795"/>
      <c r="L18" s="261"/>
      <c r="M18" s="261"/>
      <c r="N18" s="261"/>
      <c r="O18" s="261"/>
      <c r="P18" s="261"/>
    </row>
    <row r="19" spans="1:16" ht="12.75">
      <c r="A19" s="8">
        <v>8</v>
      </c>
      <c r="B19" s="19" t="s">
        <v>733</v>
      </c>
      <c r="C19" s="261"/>
      <c r="D19" s="287"/>
      <c r="E19" s="261"/>
      <c r="F19" s="261"/>
      <c r="G19" s="261"/>
      <c r="H19" s="261"/>
      <c r="I19" s="261"/>
      <c r="J19" s="261"/>
      <c r="K19" s="261"/>
      <c r="L19" s="261"/>
      <c r="M19" s="261"/>
      <c r="N19" s="261"/>
      <c r="O19" s="261"/>
      <c r="P19" s="261"/>
    </row>
    <row r="20" spans="1:16" ht="12.75">
      <c r="A20" s="8">
        <v>9</v>
      </c>
      <c r="B20" s="19" t="s">
        <v>734</v>
      </c>
      <c r="C20" s="261"/>
      <c r="D20" s="287"/>
      <c r="E20" s="261"/>
      <c r="F20" s="261"/>
      <c r="G20" s="261"/>
      <c r="H20" s="261"/>
      <c r="I20" s="261"/>
      <c r="J20" s="261"/>
      <c r="K20" s="261"/>
      <c r="L20" s="261"/>
      <c r="M20" s="261"/>
      <c r="N20" s="261"/>
      <c r="O20" s="261"/>
      <c r="P20" s="261"/>
    </row>
    <row r="21" spans="1:16" ht="12.75">
      <c r="A21" s="8">
        <v>10</v>
      </c>
      <c r="B21" s="19" t="s">
        <v>735</v>
      </c>
      <c r="C21" s="261"/>
      <c r="D21" s="287"/>
      <c r="E21" s="261"/>
      <c r="F21" s="261"/>
      <c r="G21" s="261"/>
      <c r="H21" s="261"/>
      <c r="I21" s="261"/>
      <c r="J21" s="261"/>
      <c r="K21" s="261"/>
      <c r="L21" s="261"/>
      <c r="M21" s="261"/>
      <c r="N21" s="261"/>
      <c r="O21" s="261"/>
      <c r="P21" s="261"/>
    </row>
    <row r="22" spans="1:16" ht="12.75">
      <c r="A22" s="8">
        <v>11</v>
      </c>
      <c r="B22" s="19" t="s">
        <v>736</v>
      </c>
      <c r="C22" s="261"/>
      <c r="D22" s="287"/>
      <c r="E22" s="261"/>
      <c r="F22" s="261"/>
      <c r="G22" s="261"/>
      <c r="H22" s="261"/>
      <c r="I22" s="261"/>
      <c r="J22" s="261"/>
      <c r="K22" s="261"/>
      <c r="L22" s="261"/>
      <c r="M22" s="261"/>
      <c r="N22" s="261"/>
      <c r="O22" s="261"/>
      <c r="P22" s="261"/>
    </row>
    <row r="23" spans="1:16" ht="12.75">
      <c r="A23" s="8">
        <v>12</v>
      </c>
      <c r="B23" s="19" t="s">
        <v>737</v>
      </c>
      <c r="C23" s="261"/>
      <c r="D23" s="287"/>
      <c r="E23" s="261"/>
      <c r="F23" s="261"/>
      <c r="G23" s="261"/>
      <c r="H23" s="261"/>
      <c r="I23" s="261"/>
      <c r="J23" s="261"/>
      <c r="K23" s="261"/>
      <c r="L23" s="261"/>
      <c r="M23" s="261"/>
      <c r="N23" s="261"/>
      <c r="O23" s="261"/>
      <c r="P23" s="261"/>
    </row>
    <row r="24" spans="1:16" ht="12.75">
      <c r="A24" s="9"/>
      <c r="B24" s="9" t="s">
        <v>17</v>
      </c>
      <c r="C24" s="9"/>
      <c r="D24" s="9"/>
      <c r="E24" s="9"/>
      <c r="F24" s="9"/>
      <c r="G24" s="9"/>
      <c r="H24" s="9"/>
      <c r="I24" s="9"/>
      <c r="J24" s="9"/>
      <c r="K24" s="9"/>
      <c r="L24" s="9"/>
      <c r="M24" s="9"/>
      <c r="N24" s="9"/>
      <c r="O24" s="9"/>
      <c r="P24" s="9"/>
    </row>
    <row r="25" spans="1:16" ht="12.75">
      <c r="A25"/>
      <c r="B25"/>
      <c r="C25"/>
      <c r="D25"/>
      <c r="E25"/>
      <c r="F25"/>
      <c r="G25"/>
      <c r="H25"/>
      <c r="I25"/>
      <c r="J25"/>
      <c r="K25"/>
      <c r="L25"/>
      <c r="M25"/>
      <c r="N25"/>
      <c r="O25"/>
      <c r="P25"/>
    </row>
    <row r="26" spans="1:16" ht="12.75">
      <c r="A26"/>
      <c r="B26"/>
      <c r="C26"/>
      <c r="D26"/>
      <c r="E26"/>
      <c r="F26"/>
      <c r="G26"/>
      <c r="H26"/>
      <c r="I26"/>
      <c r="J26"/>
      <c r="K26"/>
      <c r="L26"/>
      <c r="M26"/>
      <c r="N26"/>
      <c r="O26"/>
      <c r="P26"/>
    </row>
    <row r="27" spans="1:16" ht="15.75">
      <c r="A27" s="538"/>
      <c r="B27" s="538"/>
      <c r="C27" s="538"/>
      <c r="D27" s="538"/>
      <c r="E27" s="538"/>
      <c r="F27" s="538"/>
      <c r="G27" s="538"/>
      <c r="H27" s="538"/>
      <c r="I27" s="538"/>
      <c r="J27" s="538"/>
      <c r="K27" s="538"/>
      <c r="L27" s="538"/>
      <c r="M27" s="1124" t="s">
        <v>777</v>
      </c>
      <c r="N27" s="1124"/>
      <c r="O27" s="538"/>
      <c r="P27" s="538"/>
    </row>
    <row r="28" spans="1:16" ht="15">
      <c r="A28" s="538"/>
      <c r="B28" s="538"/>
      <c r="C28" s="538"/>
      <c r="D28" s="538"/>
      <c r="E28" s="538"/>
      <c r="F28" s="538"/>
      <c r="G28" s="538"/>
      <c r="H28" s="538"/>
      <c r="I28" s="538"/>
      <c r="J28" s="538"/>
      <c r="K28" s="538"/>
      <c r="L28" s="538"/>
      <c r="M28" s="538"/>
      <c r="N28" s="538"/>
      <c r="O28" s="538"/>
      <c r="P28" s="538"/>
    </row>
    <row r="29" spans="1:16" ht="16.5" thickBot="1">
      <c r="A29" s="538" t="s">
        <v>20</v>
      </c>
      <c r="B29" s="618"/>
      <c r="C29" s="538"/>
      <c r="D29" s="538"/>
      <c r="E29" s="538"/>
      <c r="F29" s="538"/>
      <c r="G29" s="538"/>
      <c r="H29" s="538"/>
      <c r="I29" s="538"/>
      <c r="J29" s="538"/>
      <c r="K29" s="538"/>
      <c r="L29" s="538"/>
      <c r="M29" s="1156"/>
      <c r="N29" s="1156"/>
      <c r="O29" s="14"/>
      <c r="P29" s="538"/>
    </row>
    <row r="30" spans="1:16" ht="17.25" customHeight="1">
      <c r="A30" s="538"/>
      <c r="B30" s="538"/>
      <c r="C30" s="538"/>
      <c r="D30" s="514" t="s">
        <v>778</v>
      </c>
      <c r="E30" s="538"/>
      <c r="F30" s="257"/>
      <c r="G30" s="338"/>
      <c r="H30" s="538"/>
      <c r="I30" s="538"/>
      <c r="J30" s="538"/>
      <c r="K30" s="538"/>
      <c r="L30" s="538"/>
      <c r="M30" s="540" t="s">
        <v>1019</v>
      </c>
      <c r="N30" s="14"/>
      <c r="O30" s="14"/>
      <c r="P30" s="538"/>
    </row>
    <row r="31" spans="1:16" ht="14.25" customHeight="1">
      <c r="A31" s="538"/>
      <c r="B31" s="538"/>
      <c r="C31" s="538"/>
      <c r="D31" s="515" t="s">
        <v>779</v>
      </c>
      <c r="E31" s="538"/>
      <c r="F31" s="257"/>
      <c r="G31" s="338"/>
      <c r="H31" s="538"/>
      <c r="I31" s="538"/>
      <c r="J31" s="538"/>
      <c r="K31" s="538"/>
      <c r="L31" s="538"/>
      <c r="M31" s="14" t="s">
        <v>756</v>
      </c>
      <c r="N31" s="14"/>
      <c r="O31" s="14"/>
      <c r="P31" s="538"/>
    </row>
    <row r="32" spans="1:16" ht="15.75">
      <c r="A32" s="538"/>
      <c r="B32" s="538"/>
      <c r="C32" s="538"/>
      <c r="D32" s="516" t="s">
        <v>780</v>
      </c>
      <c r="E32" s="538"/>
      <c r="F32" s="257"/>
      <c r="G32" s="14"/>
      <c r="H32" s="538"/>
      <c r="I32" s="538"/>
      <c r="J32" s="538"/>
      <c r="K32" s="538"/>
      <c r="L32" s="538"/>
      <c r="M32" s="14" t="s">
        <v>81</v>
      </c>
      <c r="N32" s="14" t="s">
        <v>11</v>
      </c>
      <c r="O32" s="14"/>
      <c r="P32" s="538"/>
    </row>
    <row r="34" spans="1:14" ht="12.75">
      <c r="A34" s="1152"/>
      <c r="B34" s="1152"/>
      <c r="C34" s="1152"/>
      <c r="D34" s="1152"/>
      <c r="E34" s="1152"/>
      <c r="F34" s="1152"/>
      <c r="G34" s="1152"/>
      <c r="H34" s="1152"/>
      <c r="I34" s="1152"/>
      <c r="J34" s="1152"/>
      <c r="K34" s="1152"/>
      <c r="L34" s="1152"/>
      <c r="M34" s="1152"/>
      <c r="N34" s="1152"/>
    </row>
  </sheetData>
  <sheetProtection/>
  <mergeCells count="18">
    <mergeCell ref="A34:N34"/>
    <mergeCell ref="C9:C10"/>
    <mergeCell ref="H8:N8"/>
    <mergeCell ref="A9:A10"/>
    <mergeCell ref="B9:B10"/>
    <mergeCell ref="D9:D10"/>
    <mergeCell ref="E9:H9"/>
    <mergeCell ref="M29:N29"/>
    <mergeCell ref="G15:K18"/>
    <mergeCell ref="M27:N27"/>
    <mergeCell ref="O9:P9"/>
    <mergeCell ref="I9:N9"/>
    <mergeCell ref="A7:N7"/>
    <mergeCell ref="D2:E2"/>
    <mergeCell ref="M2:N2"/>
    <mergeCell ref="A3:N3"/>
    <mergeCell ref="A4:N4"/>
    <mergeCell ref="A5:N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3" r:id="rId1"/>
</worksheet>
</file>

<file path=xl/worksheets/sheet61.xml><?xml version="1.0" encoding="utf-8"?>
<worksheet xmlns="http://schemas.openxmlformats.org/spreadsheetml/2006/main" xmlns:r="http://schemas.openxmlformats.org/officeDocument/2006/relationships">
  <sheetPr>
    <tabColor theme="3" tint="0.7999799847602844"/>
    <pageSetUpPr fitToPage="1"/>
  </sheetPr>
  <dimension ref="A1:P35"/>
  <sheetViews>
    <sheetView view="pageBreakPreview" zoomScaleNormal="70" zoomScaleSheetLayoutView="100" zoomScalePageLayoutView="0" workbookViewId="0" topLeftCell="A10">
      <selection activeCell="N30" sqref="N30"/>
    </sheetView>
  </sheetViews>
  <sheetFormatPr defaultColWidth="9.140625" defaultRowHeight="12.75"/>
  <cols>
    <col min="1" max="1" width="5.57421875" style="257" customWidth="1"/>
    <col min="2" max="2" width="8.8515625" style="257" customWidth="1"/>
    <col min="3" max="3" width="10.28125" style="257" customWidth="1"/>
    <col min="4" max="4" width="12.8515625" style="257" customWidth="1"/>
    <col min="5" max="5" width="8.7109375" style="247" customWidth="1"/>
    <col min="6" max="7" width="8.00390625" style="247" customWidth="1"/>
    <col min="8" max="10" width="8.140625" style="247" customWidth="1"/>
    <col min="11" max="11" width="8.421875" style="247" customWidth="1"/>
    <col min="12" max="12" width="8.140625" style="247" customWidth="1"/>
    <col min="13" max="13" width="11.28125" style="247" customWidth="1"/>
    <col min="14" max="14" width="11.8515625" style="247" customWidth="1"/>
    <col min="15" max="15" width="9.140625" style="257" customWidth="1"/>
    <col min="16" max="16" width="17.140625" style="257" customWidth="1"/>
    <col min="17" max="16384" width="9.140625" style="247" customWidth="1"/>
  </cols>
  <sheetData>
    <row r="1" spans="5:14" ht="52.5" customHeight="1">
      <c r="E1" s="257"/>
      <c r="F1" s="257"/>
      <c r="G1" s="257"/>
      <c r="H1" s="257"/>
      <c r="I1" s="257"/>
      <c r="J1" s="257"/>
      <c r="K1" s="257"/>
      <c r="L1" s="257"/>
      <c r="M1" s="257"/>
      <c r="N1" s="257"/>
    </row>
    <row r="2" spans="4:14" ht="12.75" customHeight="1">
      <c r="D2" s="1149"/>
      <c r="E2" s="1149"/>
      <c r="F2" s="257"/>
      <c r="G2" s="257"/>
      <c r="H2" s="257"/>
      <c r="I2" s="257"/>
      <c r="J2" s="257"/>
      <c r="K2" s="257"/>
      <c r="L2" s="257"/>
      <c r="M2" s="1151" t="s">
        <v>647</v>
      </c>
      <c r="N2" s="1151"/>
    </row>
    <row r="3" spans="1:14" ht="15.75">
      <c r="A3" s="1147" t="s">
        <v>0</v>
      </c>
      <c r="B3" s="1147"/>
      <c r="C3" s="1147"/>
      <c r="D3" s="1147"/>
      <c r="E3" s="1147"/>
      <c r="F3" s="1147"/>
      <c r="G3" s="1147"/>
      <c r="H3" s="1147"/>
      <c r="I3" s="1147"/>
      <c r="J3" s="1147"/>
      <c r="K3" s="1147"/>
      <c r="L3" s="1147"/>
      <c r="M3" s="1147"/>
      <c r="N3" s="1147"/>
    </row>
    <row r="4" spans="1:14" ht="18">
      <c r="A4" s="1148" t="s">
        <v>781</v>
      </c>
      <c r="B4" s="1148"/>
      <c r="C4" s="1148"/>
      <c r="D4" s="1148"/>
      <c r="E4" s="1148"/>
      <c r="F4" s="1148"/>
      <c r="G4" s="1148"/>
      <c r="H4" s="1148"/>
      <c r="I4" s="1148"/>
      <c r="J4" s="1148"/>
      <c r="K4" s="1148"/>
      <c r="L4" s="1148"/>
      <c r="M4" s="1148"/>
      <c r="N4" s="1148"/>
    </row>
    <row r="5" spans="1:14" ht="9.75" customHeight="1">
      <c r="A5" s="1162" t="s">
        <v>860</v>
      </c>
      <c r="B5" s="1162"/>
      <c r="C5" s="1162"/>
      <c r="D5" s="1162"/>
      <c r="E5" s="1162"/>
      <c r="F5" s="1162"/>
      <c r="G5" s="1162"/>
      <c r="H5" s="1162"/>
      <c r="I5" s="1162"/>
      <c r="J5" s="1162"/>
      <c r="K5" s="1162"/>
      <c r="L5" s="1162"/>
      <c r="M5" s="1162"/>
      <c r="N5" s="1162"/>
    </row>
    <row r="6" spans="1:16" s="248" customFormat="1" ht="18.75" customHeight="1">
      <c r="A6" s="1162"/>
      <c r="B6" s="1162"/>
      <c r="C6" s="1162"/>
      <c r="D6" s="1162"/>
      <c r="E6" s="1162"/>
      <c r="F6" s="1162"/>
      <c r="G6" s="1162"/>
      <c r="H6" s="1162"/>
      <c r="I6" s="1162"/>
      <c r="J6" s="1162"/>
      <c r="K6" s="1162"/>
      <c r="L6" s="1162"/>
      <c r="M6" s="1162"/>
      <c r="N6" s="1162"/>
      <c r="O6" s="307"/>
      <c r="P6" s="307"/>
    </row>
    <row r="7" spans="1:14" ht="12.75">
      <c r="A7" s="1150"/>
      <c r="B7" s="1150"/>
      <c r="C7" s="1150"/>
      <c r="D7" s="1150"/>
      <c r="E7" s="1150"/>
      <c r="F7" s="1150"/>
      <c r="G7" s="1150"/>
      <c r="H7" s="1150"/>
      <c r="I7" s="1150"/>
      <c r="J7" s="1150"/>
      <c r="K7" s="1150"/>
      <c r="L7" s="1150"/>
      <c r="M7" s="1150"/>
      <c r="N7" s="1150"/>
    </row>
    <row r="8" spans="1:14" ht="12.75">
      <c r="A8" s="199" t="s">
        <v>755</v>
      </c>
      <c r="B8" s="199"/>
      <c r="C8" s="200"/>
      <c r="D8" s="284"/>
      <c r="E8" s="257"/>
      <c r="F8" s="257"/>
      <c r="G8" s="257"/>
      <c r="H8" s="1153"/>
      <c r="I8" s="1153"/>
      <c r="J8" s="1153"/>
      <c r="K8" s="1153"/>
      <c r="L8" s="1153"/>
      <c r="M8" s="1153"/>
      <c r="N8" s="1153"/>
    </row>
    <row r="9" spans="1:16" ht="46.5" customHeight="1">
      <c r="A9" s="759" t="s">
        <v>2</v>
      </c>
      <c r="B9" s="759" t="s">
        <v>3</v>
      </c>
      <c r="C9" s="1157" t="s">
        <v>478</v>
      </c>
      <c r="D9" s="1154" t="s">
        <v>82</v>
      </c>
      <c r="E9" s="756" t="s">
        <v>83</v>
      </c>
      <c r="F9" s="757"/>
      <c r="G9" s="757"/>
      <c r="H9" s="758"/>
      <c r="I9" s="759" t="s">
        <v>641</v>
      </c>
      <c r="J9" s="759"/>
      <c r="K9" s="759"/>
      <c r="L9" s="759"/>
      <c r="M9" s="759"/>
      <c r="N9" s="759"/>
      <c r="O9" s="780" t="s">
        <v>700</v>
      </c>
      <c r="P9" s="780"/>
    </row>
    <row r="10" spans="1:16" ht="44.25" customHeight="1">
      <c r="A10" s="759"/>
      <c r="B10" s="759"/>
      <c r="C10" s="1158"/>
      <c r="D10" s="1155"/>
      <c r="E10" s="298" t="s">
        <v>88</v>
      </c>
      <c r="F10" s="298" t="s">
        <v>19</v>
      </c>
      <c r="G10" s="298" t="s">
        <v>40</v>
      </c>
      <c r="H10" s="298" t="s">
        <v>675</v>
      </c>
      <c r="I10" s="305" t="s">
        <v>17</v>
      </c>
      <c r="J10" s="305" t="s">
        <v>642</v>
      </c>
      <c r="K10" s="305" t="s">
        <v>643</v>
      </c>
      <c r="L10" s="305" t="s">
        <v>644</v>
      </c>
      <c r="M10" s="305" t="s">
        <v>645</v>
      </c>
      <c r="N10" s="305" t="s">
        <v>646</v>
      </c>
      <c r="O10" s="317" t="s">
        <v>706</v>
      </c>
      <c r="P10" s="317" t="s">
        <v>704</v>
      </c>
    </row>
    <row r="11" spans="1:16" s="313" customFormat="1" ht="12.75">
      <c r="A11" s="312">
        <v>1</v>
      </c>
      <c r="B11" s="312">
        <v>2</v>
      </c>
      <c r="C11" s="312">
        <v>3</v>
      </c>
      <c r="D11" s="312">
        <v>8</v>
      </c>
      <c r="E11" s="312">
        <v>9</v>
      </c>
      <c r="F11" s="312">
        <v>10</v>
      </c>
      <c r="G11" s="312">
        <v>11</v>
      </c>
      <c r="H11" s="312">
        <v>12</v>
      </c>
      <c r="I11" s="312">
        <v>9</v>
      </c>
      <c r="J11" s="312">
        <v>10</v>
      </c>
      <c r="K11" s="312">
        <v>11</v>
      </c>
      <c r="L11" s="312">
        <v>12</v>
      </c>
      <c r="M11" s="312">
        <v>13</v>
      </c>
      <c r="N11" s="312">
        <v>14</v>
      </c>
      <c r="O11" s="312">
        <v>15</v>
      </c>
      <c r="P11" s="312">
        <v>16</v>
      </c>
    </row>
    <row r="12" spans="1:16" ht="12.75">
      <c r="A12" s="8">
        <v>1</v>
      </c>
      <c r="B12" s="19" t="s">
        <v>726</v>
      </c>
      <c r="C12" s="261"/>
      <c r="D12" s="287"/>
      <c r="E12" s="261"/>
      <c r="F12" s="261"/>
      <c r="G12" s="261"/>
      <c r="H12" s="261"/>
      <c r="I12" s="261"/>
      <c r="J12" s="261"/>
      <c r="K12" s="261"/>
      <c r="L12" s="261"/>
      <c r="M12" s="261"/>
      <c r="N12" s="261"/>
      <c r="O12" s="261"/>
      <c r="P12" s="261"/>
    </row>
    <row r="13" spans="1:16" ht="12.75">
      <c r="A13" s="8">
        <v>2</v>
      </c>
      <c r="B13" s="19" t="s">
        <v>727</v>
      </c>
      <c r="C13" s="261"/>
      <c r="D13" s="287"/>
      <c r="E13" s="261"/>
      <c r="F13" s="261"/>
      <c r="G13" s="261"/>
      <c r="H13" s="261"/>
      <c r="I13" s="261"/>
      <c r="J13" s="261"/>
      <c r="K13" s="261"/>
      <c r="L13" s="261"/>
      <c r="M13" s="261"/>
      <c r="N13" s="261"/>
      <c r="O13" s="261"/>
      <c r="P13" s="261"/>
    </row>
    <row r="14" spans="1:16" ht="12.75">
      <c r="A14" s="8">
        <v>3</v>
      </c>
      <c r="B14" s="19" t="s">
        <v>728</v>
      </c>
      <c r="C14" s="261"/>
      <c r="D14" s="287"/>
      <c r="E14" s="261"/>
      <c r="F14" s="261"/>
      <c r="G14" s="261"/>
      <c r="H14" s="261"/>
      <c r="I14" s="261"/>
      <c r="J14" s="261"/>
      <c r="K14" s="261"/>
      <c r="L14" s="261"/>
      <c r="M14" s="261"/>
      <c r="N14" s="261"/>
      <c r="O14" s="261"/>
      <c r="P14" s="261"/>
    </row>
    <row r="15" spans="1:16" ht="12.75">
      <c r="A15" s="8">
        <v>4</v>
      </c>
      <c r="B15" s="19" t="s">
        <v>729</v>
      </c>
      <c r="C15" s="261"/>
      <c r="D15" s="287"/>
      <c r="E15" s="261"/>
      <c r="F15" s="261"/>
      <c r="G15" s="790" t="s">
        <v>738</v>
      </c>
      <c r="H15" s="1159"/>
      <c r="I15" s="1159"/>
      <c r="J15" s="1159"/>
      <c r="K15" s="1159"/>
      <c r="L15" s="791"/>
      <c r="M15" s="261"/>
      <c r="N15" s="261"/>
      <c r="O15" s="261"/>
      <c r="P15" s="261"/>
    </row>
    <row r="16" spans="1:16" ht="12.75">
      <c r="A16" s="8">
        <v>5</v>
      </c>
      <c r="B16" s="19" t="s">
        <v>730</v>
      </c>
      <c r="C16" s="261"/>
      <c r="D16" s="287"/>
      <c r="E16" s="261"/>
      <c r="F16" s="261"/>
      <c r="G16" s="792"/>
      <c r="H16" s="1160"/>
      <c r="I16" s="1160"/>
      <c r="J16" s="1160"/>
      <c r="K16" s="1160"/>
      <c r="L16" s="793"/>
      <c r="M16" s="261"/>
      <c r="N16" s="261"/>
      <c r="O16" s="261"/>
      <c r="P16" s="261"/>
    </row>
    <row r="17" spans="1:16" ht="12.75">
      <c r="A17" s="8">
        <v>6</v>
      </c>
      <c r="B17" s="19" t="s">
        <v>731</v>
      </c>
      <c r="C17" s="261"/>
      <c r="D17" s="287"/>
      <c r="E17" s="261"/>
      <c r="F17" s="261"/>
      <c r="G17" s="792"/>
      <c r="H17" s="1160"/>
      <c r="I17" s="1160"/>
      <c r="J17" s="1160"/>
      <c r="K17" s="1160"/>
      <c r="L17" s="793"/>
      <c r="M17" s="261"/>
      <c r="N17" s="261"/>
      <c r="O17" s="261"/>
      <c r="P17" s="261"/>
    </row>
    <row r="18" spans="1:16" ht="25.5">
      <c r="A18" s="8">
        <v>7</v>
      </c>
      <c r="B18" s="143" t="s">
        <v>732</v>
      </c>
      <c r="C18" s="261"/>
      <c r="D18" s="287"/>
      <c r="E18" s="261"/>
      <c r="F18" s="261"/>
      <c r="G18" s="794"/>
      <c r="H18" s="1161"/>
      <c r="I18" s="1161"/>
      <c r="J18" s="1161"/>
      <c r="K18" s="1161"/>
      <c r="L18" s="795"/>
      <c r="M18" s="261"/>
      <c r="N18" s="261"/>
      <c r="O18" s="261"/>
      <c r="P18" s="261"/>
    </row>
    <row r="19" spans="1:16" ht="12.75">
      <c r="A19" s="8">
        <v>8</v>
      </c>
      <c r="B19" s="19" t="s">
        <v>733</v>
      </c>
      <c r="C19" s="261"/>
      <c r="D19" s="287"/>
      <c r="E19" s="261"/>
      <c r="F19" s="261"/>
      <c r="G19" s="261"/>
      <c r="H19" s="261"/>
      <c r="I19" s="261"/>
      <c r="J19" s="261"/>
      <c r="K19" s="261"/>
      <c r="L19" s="261"/>
      <c r="M19" s="261"/>
      <c r="N19" s="261"/>
      <c r="O19" s="261"/>
      <c r="P19" s="261"/>
    </row>
    <row r="20" spans="1:16" ht="12.75">
      <c r="A20" s="8">
        <v>9</v>
      </c>
      <c r="B20" s="19" t="s">
        <v>734</v>
      </c>
      <c r="C20" s="261"/>
      <c r="D20" s="287"/>
      <c r="E20" s="261"/>
      <c r="F20" s="261"/>
      <c r="G20" s="261"/>
      <c r="H20" s="261"/>
      <c r="I20" s="261"/>
      <c r="J20" s="261"/>
      <c r="K20" s="261"/>
      <c r="L20" s="261"/>
      <c r="M20" s="261"/>
      <c r="N20" s="261"/>
      <c r="O20" s="261"/>
      <c r="P20" s="261"/>
    </row>
    <row r="21" spans="1:16" ht="12.75">
      <c r="A21" s="8">
        <v>10</v>
      </c>
      <c r="B21" s="19" t="s">
        <v>735</v>
      </c>
      <c r="C21" s="261"/>
      <c r="D21" s="287"/>
      <c r="E21" s="261"/>
      <c r="F21" s="261"/>
      <c r="G21" s="261"/>
      <c r="H21" s="261"/>
      <c r="I21" s="261"/>
      <c r="J21" s="261"/>
      <c r="K21" s="261"/>
      <c r="L21" s="261"/>
      <c r="M21" s="261"/>
      <c r="N21" s="261"/>
      <c r="O21" s="261"/>
      <c r="P21" s="261"/>
    </row>
    <row r="22" spans="1:16" ht="12.75">
      <c r="A22" s="8">
        <v>11</v>
      </c>
      <c r="B22" s="19" t="s">
        <v>736</v>
      </c>
      <c r="C22" s="261"/>
      <c r="D22" s="287"/>
      <c r="E22" s="261"/>
      <c r="F22" s="261"/>
      <c r="G22" s="261"/>
      <c r="H22" s="261"/>
      <c r="I22" s="261"/>
      <c r="J22" s="261"/>
      <c r="K22" s="261"/>
      <c r="L22" s="261"/>
      <c r="M22" s="261"/>
      <c r="N22" s="261"/>
      <c r="O22" s="261"/>
      <c r="P22" s="261"/>
    </row>
    <row r="23" spans="1:16" ht="12.75">
      <c r="A23" s="8">
        <v>12</v>
      </c>
      <c r="B23" s="19" t="s">
        <v>737</v>
      </c>
      <c r="C23" s="261"/>
      <c r="D23" s="287"/>
      <c r="E23" s="261"/>
      <c r="F23" s="261"/>
      <c r="G23" s="261"/>
      <c r="H23" s="261"/>
      <c r="I23" s="261"/>
      <c r="J23" s="261"/>
      <c r="K23" s="261"/>
      <c r="L23" s="261"/>
      <c r="M23" s="261"/>
      <c r="N23" s="261"/>
      <c r="O23" s="261"/>
      <c r="P23" s="261"/>
    </row>
    <row r="24" spans="1:16" ht="12.75">
      <c r="A24" s="9"/>
      <c r="B24" s="9" t="s">
        <v>17</v>
      </c>
      <c r="C24" s="9"/>
      <c r="D24" s="9"/>
      <c r="E24" s="9"/>
      <c r="F24" s="9"/>
      <c r="G24" s="9"/>
      <c r="H24" s="9"/>
      <c r="I24" s="9"/>
      <c r="J24" s="9"/>
      <c r="K24" s="9"/>
      <c r="L24" s="9"/>
      <c r="M24" s="9"/>
      <c r="N24" s="9"/>
      <c r="O24" s="9"/>
      <c r="P24" s="9"/>
    </row>
    <row r="25" spans="1:16" ht="12.75">
      <c r="A25"/>
      <c r="B25"/>
      <c r="C25"/>
      <c r="D25"/>
      <c r="E25"/>
      <c r="F25"/>
      <c r="G25"/>
      <c r="H25"/>
      <c r="I25"/>
      <c r="J25"/>
      <c r="K25"/>
      <c r="L25"/>
      <c r="M25"/>
      <c r="N25"/>
      <c r="O25"/>
      <c r="P25"/>
    </row>
    <row r="26" spans="1:16" ht="15">
      <c r="A26" s="538"/>
      <c r="B26" s="538"/>
      <c r="C26" s="538"/>
      <c r="D26" s="538"/>
      <c r="E26" s="538"/>
      <c r="F26" s="538"/>
      <c r="G26" s="538"/>
      <c r="H26" s="538"/>
      <c r="I26" s="538"/>
      <c r="J26" s="538"/>
      <c r="K26" s="538"/>
      <c r="L26" s="538"/>
      <c r="M26" s="538"/>
      <c r="N26" s="538"/>
      <c r="O26" s="538"/>
      <c r="P26" s="538"/>
    </row>
    <row r="27" spans="1:16" ht="15.75">
      <c r="A27" s="538"/>
      <c r="B27" s="538"/>
      <c r="C27" s="538"/>
      <c r="D27" s="538"/>
      <c r="E27" s="538"/>
      <c r="F27" s="538"/>
      <c r="G27" s="538"/>
      <c r="H27" s="538"/>
      <c r="I27" s="538"/>
      <c r="J27" s="538"/>
      <c r="K27" s="538"/>
      <c r="L27" s="538"/>
      <c r="M27" s="538"/>
      <c r="N27" s="732" t="s">
        <v>777</v>
      </c>
      <c r="O27" s="732"/>
      <c r="P27" s="538"/>
    </row>
    <row r="28" spans="1:16" ht="15.75" thickBot="1">
      <c r="A28" s="538" t="s">
        <v>20</v>
      </c>
      <c r="B28" s="618"/>
      <c r="C28" s="538"/>
      <c r="D28" s="538"/>
      <c r="E28" s="538"/>
      <c r="F28" s="538"/>
      <c r="G28" s="538"/>
      <c r="H28" s="538"/>
      <c r="I28" s="538"/>
      <c r="J28" s="538"/>
      <c r="K28" s="538"/>
      <c r="L28" s="538"/>
      <c r="M28" s="538"/>
      <c r="N28" s="538"/>
      <c r="O28" s="538"/>
      <c r="P28" s="538"/>
    </row>
    <row r="29" spans="1:16" ht="15.75">
      <c r="A29" s="41"/>
      <c r="B29" s="41"/>
      <c r="C29" s="41"/>
      <c r="D29" s="538"/>
      <c r="E29" s="538"/>
      <c r="F29" s="538"/>
      <c r="G29" s="538"/>
      <c r="H29" s="538"/>
      <c r="I29" s="538"/>
      <c r="J29" s="538"/>
      <c r="K29" s="538"/>
      <c r="L29" s="538"/>
      <c r="M29" s="41"/>
      <c r="N29" s="103"/>
      <c r="O29" s="103"/>
      <c r="P29" s="538"/>
    </row>
    <row r="30" spans="1:16" ht="15.75">
      <c r="A30" s="41"/>
      <c r="B30" s="41"/>
      <c r="C30" s="41"/>
      <c r="D30" s="538"/>
      <c r="E30" s="514" t="s">
        <v>778</v>
      </c>
      <c r="F30" s="257"/>
      <c r="G30" s="338"/>
      <c r="H30" s="538"/>
      <c r="I30" s="538"/>
      <c r="J30" s="538"/>
      <c r="K30" s="538"/>
      <c r="L30" s="538"/>
      <c r="M30" s="538"/>
      <c r="N30" s="540" t="s">
        <v>1019</v>
      </c>
      <c r="O30" s="14"/>
      <c r="P30" s="538"/>
    </row>
    <row r="31" spans="1:16" ht="15.75" customHeight="1">
      <c r="A31" s="41"/>
      <c r="B31" s="41"/>
      <c r="C31" s="41"/>
      <c r="D31" s="538"/>
      <c r="E31" s="515" t="s">
        <v>779</v>
      </c>
      <c r="F31" s="257"/>
      <c r="G31" s="338"/>
      <c r="H31" s="538"/>
      <c r="I31" s="538"/>
      <c r="J31" s="538"/>
      <c r="K31" s="538"/>
      <c r="L31" s="538"/>
      <c r="M31" s="538"/>
      <c r="N31" s="14" t="s">
        <v>756</v>
      </c>
      <c r="O31" s="14"/>
      <c r="P31" s="538"/>
    </row>
    <row r="32" spans="1:16" ht="12.75" customHeight="1">
      <c r="A32" s="538"/>
      <c r="B32" s="538"/>
      <c r="C32" s="538"/>
      <c r="D32" s="538"/>
      <c r="E32" s="516" t="s">
        <v>780</v>
      </c>
      <c r="F32" s="257"/>
      <c r="G32" s="14"/>
      <c r="H32" s="538"/>
      <c r="I32" s="538"/>
      <c r="J32" s="538"/>
      <c r="K32" s="538"/>
      <c r="L32" s="538"/>
      <c r="M32" s="538"/>
      <c r="N32" s="14" t="s">
        <v>81</v>
      </c>
      <c r="O32" s="14" t="s">
        <v>11</v>
      </c>
      <c r="P32" s="538"/>
    </row>
    <row r="33" spans="1:14" ht="12.75">
      <c r="A33" s="263"/>
      <c r="B33" s="263"/>
      <c r="E33" s="257"/>
      <c r="F33" s="263"/>
      <c r="G33" s="263"/>
      <c r="H33" s="263"/>
      <c r="I33" s="263"/>
      <c r="J33" s="263"/>
      <c r="K33" s="263"/>
      <c r="L33" s="263"/>
      <c r="M33" s="263"/>
      <c r="N33" s="263"/>
    </row>
    <row r="35" spans="1:14" ht="12.75">
      <c r="A35" s="1152"/>
      <c r="B35" s="1152"/>
      <c r="C35" s="1152"/>
      <c r="D35" s="1152"/>
      <c r="E35" s="1152"/>
      <c r="F35" s="1152"/>
      <c r="G35" s="1152"/>
      <c r="H35" s="1152"/>
      <c r="I35" s="1152"/>
      <c r="J35" s="1152"/>
      <c r="K35" s="1152"/>
      <c r="L35" s="1152"/>
      <c r="M35" s="1152"/>
      <c r="N35" s="1152"/>
    </row>
  </sheetData>
  <sheetProtection/>
  <mergeCells count="17">
    <mergeCell ref="A35:N35"/>
    <mergeCell ref="C9:C10"/>
    <mergeCell ref="H8:N8"/>
    <mergeCell ref="A9:A10"/>
    <mergeCell ref="B9:B10"/>
    <mergeCell ref="D9:D10"/>
    <mergeCell ref="E9:H9"/>
    <mergeCell ref="G15:L18"/>
    <mergeCell ref="N27:O27"/>
    <mergeCell ref="O9:P9"/>
    <mergeCell ref="I9:N9"/>
    <mergeCell ref="A7:N7"/>
    <mergeCell ref="D2:E2"/>
    <mergeCell ref="M2:N2"/>
    <mergeCell ref="A3:N3"/>
    <mergeCell ref="A4:N4"/>
    <mergeCell ref="A5:N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7" r:id="rId1"/>
</worksheet>
</file>

<file path=xl/worksheets/sheet62.xml><?xml version="1.0" encoding="utf-8"?>
<worksheet xmlns="http://schemas.openxmlformats.org/spreadsheetml/2006/main" xmlns:r="http://schemas.openxmlformats.org/officeDocument/2006/relationships">
  <sheetPr>
    <tabColor theme="3" tint="0.7999799847602844"/>
    <pageSetUpPr fitToPage="1"/>
  </sheetPr>
  <dimension ref="A1:P35"/>
  <sheetViews>
    <sheetView view="pageBreakPreview" zoomScaleNormal="70" zoomScaleSheetLayoutView="100" zoomScalePageLayoutView="0" workbookViewId="0" topLeftCell="A10">
      <selection activeCell="L30" sqref="L30"/>
    </sheetView>
  </sheetViews>
  <sheetFormatPr defaultColWidth="9.140625" defaultRowHeight="12.75"/>
  <cols>
    <col min="1" max="1" width="5.57421875" style="257" customWidth="1"/>
    <col min="2" max="2" width="8.8515625" style="257" customWidth="1"/>
    <col min="3" max="3" width="10.28125" style="257" customWidth="1"/>
    <col min="4" max="4" width="12.8515625" style="257" customWidth="1"/>
    <col min="5" max="5" width="8.7109375" style="247" customWidth="1"/>
    <col min="6" max="7" width="8.00390625" style="247" customWidth="1"/>
    <col min="8" max="10" width="8.140625" style="247" customWidth="1"/>
    <col min="11" max="11" width="8.421875" style="247" customWidth="1"/>
    <col min="12" max="12" width="8.140625" style="247" customWidth="1"/>
    <col min="13" max="13" width="11.28125" style="247" customWidth="1"/>
    <col min="14" max="14" width="11.8515625" style="247" customWidth="1"/>
    <col min="15" max="15" width="9.140625" style="257" customWidth="1"/>
    <col min="16" max="16" width="18.57421875" style="257" customWidth="1"/>
    <col min="17" max="16384" width="9.140625" style="247" customWidth="1"/>
  </cols>
  <sheetData>
    <row r="1" spans="5:14" ht="54.75" customHeight="1">
      <c r="E1" s="257"/>
      <c r="F1" s="257"/>
      <c r="G1" s="257"/>
      <c r="H1" s="257"/>
      <c r="I1" s="257"/>
      <c r="J1" s="257"/>
      <c r="K1" s="257"/>
      <c r="L1" s="257"/>
      <c r="M1" s="257"/>
      <c r="N1" s="257"/>
    </row>
    <row r="2" spans="4:14" ht="12.75" customHeight="1">
      <c r="D2" s="1149"/>
      <c r="E2" s="1149"/>
      <c r="F2" s="257"/>
      <c r="G2" s="257"/>
      <c r="H2" s="257"/>
      <c r="I2" s="257"/>
      <c r="J2" s="257"/>
      <c r="K2" s="257"/>
      <c r="L2" s="257"/>
      <c r="M2" s="1151" t="s">
        <v>659</v>
      </c>
      <c r="N2" s="1151"/>
    </row>
    <row r="3" spans="1:14" ht="15.75">
      <c r="A3" s="1147" t="s">
        <v>0</v>
      </c>
      <c r="B3" s="1147"/>
      <c r="C3" s="1147"/>
      <c r="D3" s="1147"/>
      <c r="E3" s="1147"/>
      <c r="F3" s="1147"/>
      <c r="G3" s="1147"/>
      <c r="H3" s="1147"/>
      <c r="I3" s="1147"/>
      <c r="J3" s="1147"/>
      <c r="K3" s="1147"/>
      <c r="L3" s="1147"/>
      <c r="M3" s="1147"/>
      <c r="N3" s="1147"/>
    </row>
    <row r="4" spans="1:14" ht="18">
      <c r="A4" s="1148" t="s">
        <v>781</v>
      </c>
      <c r="B4" s="1148"/>
      <c r="C4" s="1148"/>
      <c r="D4" s="1148"/>
      <c r="E4" s="1148"/>
      <c r="F4" s="1148"/>
      <c r="G4" s="1148"/>
      <c r="H4" s="1148"/>
      <c r="I4" s="1148"/>
      <c r="J4" s="1148"/>
      <c r="K4" s="1148"/>
      <c r="L4" s="1148"/>
      <c r="M4" s="1148"/>
      <c r="N4" s="1148"/>
    </row>
    <row r="5" spans="1:14" ht="9.75" customHeight="1">
      <c r="A5" s="1162" t="s">
        <v>861</v>
      </c>
      <c r="B5" s="1162"/>
      <c r="C5" s="1162"/>
      <c r="D5" s="1162"/>
      <c r="E5" s="1162"/>
      <c r="F5" s="1162"/>
      <c r="G5" s="1162"/>
      <c r="H5" s="1162"/>
      <c r="I5" s="1162"/>
      <c r="J5" s="1162"/>
      <c r="K5" s="1162"/>
      <c r="L5" s="1162"/>
      <c r="M5" s="1162"/>
      <c r="N5" s="1162"/>
    </row>
    <row r="6" spans="1:16" s="248" customFormat="1" ht="18.75" customHeight="1">
      <c r="A6" s="1162"/>
      <c r="B6" s="1162"/>
      <c r="C6" s="1162"/>
      <c r="D6" s="1162"/>
      <c r="E6" s="1162"/>
      <c r="F6" s="1162"/>
      <c r="G6" s="1162"/>
      <c r="H6" s="1162"/>
      <c r="I6" s="1162"/>
      <c r="J6" s="1162"/>
      <c r="K6" s="1162"/>
      <c r="L6" s="1162"/>
      <c r="M6" s="1162"/>
      <c r="N6" s="1162"/>
      <c r="O6" s="307"/>
      <c r="P6" s="307"/>
    </row>
    <row r="7" spans="1:14" ht="12.75">
      <c r="A7" s="1150"/>
      <c r="B7" s="1150"/>
      <c r="C7" s="1150"/>
      <c r="D7" s="1150"/>
      <c r="E7" s="1150"/>
      <c r="F7" s="1150"/>
      <c r="G7" s="1150"/>
      <c r="H7" s="1150"/>
      <c r="I7" s="1150"/>
      <c r="J7" s="1150"/>
      <c r="K7" s="1150"/>
      <c r="L7" s="1150"/>
      <c r="M7" s="1150"/>
      <c r="N7" s="1150"/>
    </row>
    <row r="8" spans="1:14" ht="12.75">
      <c r="A8" s="199" t="s">
        <v>755</v>
      </c>
      <c r="B8" s="199"/>
      <c r="C8" s="200"/>
      <c r="D8" s="284"/>
      <c r="E8" s="257"/>
      <c r="F8" s="257"/>
      <c r="G8" s="257"/>
      <c r="H8" s="1153"/>
      <c r="I8" s="1153"/>
      <c r="J8" s="1153"/>
      <c r="K8" s="1153"/>
      <c r="L8" s="1153"/>
      <c r="M8" s="1153"/>
      <c r="N8" s="1153"/>
    </row>
    <row r="9" spans="1:16" ht="24.75" customHeight="1">
      <c r="A9" s="759" t="s">
        <v>2</v>
      </c>
      <c r="B9" s="759" t="s">
        <v>3</v>
      </c>
      <c r="C9" s="1157" t="s">
        <v>478</v>
      </c>
      <c r="D9" s="1154" t="s">
        <v>82</v>
      </c>
      <c r="E9" s="756" t="s">
        <v>83</v>
      </c>
      <c r="F9" s="757"/>
      <c r="G9" s="757"/>
      <c r="H9" s="758"/>
      <c r="I9" s="759" t="s">
        <v>641</v>
      </c>
      <c r="J9" s="759"/>
      <c r="K9" s="759"/>
      <c r="L9" s="759"/>
      <c r="M9" s="759"/>
      <c r="N9" s="759"/>
      <c r="O9" s="780" t="s">
        <v>700</v>
      </c>
      <c r="P9" s="780"/>
    </row>
    <row r="10" spans="1:16" ht="44.25" customHeight="1">
      <c r="A10" s="759"/>
      <c r="B10" s="759"/>
      <c r="C10" s="1158"/>
      <c r="D10" s="1155"/>
      <c r="E10" s="299" t="s">
        <v>88</v>
      </c>
      <c r="F10" s="299" t="s">
        <v>19</v>
      </c>
      <c r="G10" s="299" t="s">
        <v>40</v>
      </c>
      <c r="H10" s="299" t="s">
        <v>675</v>
      </c>
      <c r="I10" s="305" t="s">
        <v>17</v>
      </c>
      <c r="J10" s="305" t="s">
        <v>642</v>
      </c>
      <c r="K10" s="305" t="s">
        <v>643</v>
      </c>
      <c r="L10" s="305" t="s">
        <v>644</v>
      </c>
      <c r="M10" s="305" t="s">
        <v>645</v>
      </c>
      <c r="N10" s="305" t="s">
        <v>646</v>
      </c>
      <c r="O10" s="317" t="s">
        <v>706</v>
      </c>
      <c r="P10" s="317" t="s">
        <v>704</v>
      </c>
    </row>
    <row r="11" spans="1:16" s="313" customFormat="1" ht="12.75">
      <c r="A11" s="312">
        <v>1</v>
      </c>
      <c r="B11" s="312">
        <v>2</v>
      </c>
      <c r="C11" s="312">
        <v>3</v>
      </c>
      <c r="D11" s="312">
        <v>4</v>
      </c>
      <c r="E11" s="312">
        <v>5</v>
      </c>
      <c r="F11" s="312">
        <v>6</v>
      </c>
      <c r="G11" s="312">
        <v>7</v>
      </c>
      <c r="H11" s="312">
        <v>8</v>
      </c>
      <c r="I11" s="312">
        <v>9</v>
      </c>
      <c r="J11" s="312">
        <v>10</v>
      </c>
      <c r="K11" s="312">
        <v>11</v>
      </c>
      <c r="L11" s="312">
        <v>12</v>
      </c>
      <c r="M11" s="312">
        <v>13</v>
      </c>
      <c r="N11" s="312">
        <v>14</v>
      </c>
      <c r="O11" s="312">
        <v>15</v>
      </c>
      <c r="P11" s="312">
        <v>16</v>
      </c>
    </row>
    <row r="12" spans="1:16" ht="12.75">
      <c r="A12" s="8">
        <v>1</v>
      </c>
      <c r="B12" s="19" t="s">
        <v>726</v>
      </c>
      <c r="C12" s="261"/>
      <c r="D12" s="287"/>
      <c r="E12" s="261"/>
      <c r="F12" s="261"/>
      <c r="G12" s="261"/>
      <c r="H12" s="261"/>
      <c r="I12" s="261"/>
      <c r="J12" s="261"/>
      <c r="K12" s="261"/>
      <c r="L12" s="261"/>
      <c r="M12" s="261"/>
      <c r="N12" s="261"/>
      <c r="O12" s="261"/>
      <c r="P12" s="261"/>
    </row>
    <row r="13" spans="1:16" ht="12.75">
      <c r="A13" s="8">
        <v>2</v>
      </c>
      <c r="B13" s="19" t="s">
        <v>727</v>
      </c>
      <c r="C13" s="261"/>
      <c r="D13" s="287"/>
      <c r="E13" s="261"/>
      <c r="F13" s="261"/>
      <c r="G13" s="261"/>
      <c r="H13" s="261"/>
      <c r="I13" s="261"/>
      <c r="J13" s="261"/>
      <c r="K13" s="261"/>
      <c r="L13" s="261"/>
      <c r="M13" s="261"/>
      <c r="N13" s="261"/>
      <c r="O13" s="261"/>
      <c r="P13" s="261"/>
    </row>
    <row r="14" spans="1:16" ht="12.75">
      <c r="A14" s="8">
        <v>3</v>
      </c>
      <c r="B14" s="19" t="s">
        <v>728</v>
      </c>
      <c r="C14" s="261"/>
      <c r="D14" s="287"/>
      <c r="E14" s="261"/>
      <c r="F14" s="261"/>
      <c r="G14" s="261"/>
      <c r="H14" s="261"/>
      <c r="I14" s="261"/>
      <c r="J14" s="261"/>
      <c r="K14" s="261"/>
      <c r="L14" s="261"/>
      <c r="M14" s="261"/>
      <c r="N14" s="261"/>
      <c r="O14" s="261"/>
      <c r="P14" s="261"/>
    </row>
    <row r="15" spans="1:16" ht="12.75">
      <c r="A15" s="8">
        <v>4</v>
      </c>
      <c r="B15" s="19" t="s">
        <v>729</v>
      </c>
      <c r="C15" s="261"/>
      <c r="D15" s="287"/>
      <c r="E15" s="261"/>
      <c r="F15" s="261"/>
      <c r="G15" s="261"/>
      <c r="H15" s="261"/>
      <c r="I15" s="261"/>
      <c r="J15" s="261"/>
      <c r="K15" s="261"/>
      <c r="L15" s="261"/>
      <c r="M15" s="261"/>
      <c r="N15" s="261"/>
      <c r="O15" s="261"/>
      <c r="P15" s="261"/>
    </row>
    <row r="16" spans="1:16" ht="12.75">
      <c r="A16" s="8">
        <v>5</v>
      </c>
      <c r="B16" s="19" t="s">
        <v>730</v>
      </c>
      <c r="C16" s="261"/>
      <c r="D16" s="287"/>
      <c r="E16" s="261"/>
      <c r="F16" s="261"/>
      <c r="G16" s="790" t="s">
        <v>738</v>
      </c>
      <c r="H16" s="1159"/>
      <c r="I16" s="1159"/>
      <c r="J16" s="1159"/>
      <c r="K16" s="791"/>
      <c r="L16" s="261"/>
      <c r="M16" s="261"/>
      <c r="N16" s="261"/>
      <c r="O16" s="261"/>
      <c r="P16" s="261"/>
    </row>
    <row r="17" spans="1:16" ht="12.75">
      <c r="A17" s="8">
        <v>6</v>
      </c>
      <c r="B17" s="19" t="s">
        <v>731</v>
      </c>
      <c r="C17" s="261"/>
      <c r="D17" s="287"/>
      <c r="E17" s="261"/>
      <c r="F17" s="261"/>
      <c r="G17" s="792"/>
      <c r="H17" s="1160"/>
      <c r="I17" s="1160"/>
      <c r="J17" s="1160"/>
      <c r="K17" s="793"/>
      <c r="L17" s="261"/>
      <c r="M17" s="261"/>
      <c r="N17" s="261"/>
      <c r="O17" s="261"/>
      <c r="P17" s="261"/>
    </row>
    <row r="18" spans="1:16" ht="25.5">
      <c r="A18" s="8">
        <v>7</v>
      </c>
      <c r="B18" s="143" t="s">
        <v>732</v>
      </c>
      <c r="C18" s="261"/>
      <c r="D18" s="287"/>
      <c r="E18" s="261"/>
      <c r="F18" s="261"/>
      <c r="G18" s="794"/>
      <c r="H18" s="1161"/>
      <c r="I18" s="1161"/>
      <c r="J18" s="1161"/>
      <c r="K18" s="795"/>
      <c r="L18" s="261"/>
      <c r="M18" s="261"/>
      <c r="N18" s="261"/>
      <c r="O18" s="261"/>
      <c r="P18" s="261"/>
    </row>
    <row r="19" spans="1:16" ht="12.75">
      <c r="A19" s="8">
        <v>8</v>
      </c>
      <c r="B19" s="19" t="s">
        <v>733</v>
      </c>
      <c r="C19" s="261"/>
      <c r="D19" s="287"/>
      <c r="E19" s="261"/>
      <c r="F19" s="261"/>
      <c r="G19" s="261"/>
      <c r="H19" s="261"/>
      <c r="I19" s="261"/>
      <c r="J19" s="261"/>
      <c r="K19" s="261"/>
      <c r="L19" s="261"/>
      <c r="M19" s="261"/>
      <c r="N19" s="261"/>
      <c r="O19" s="261"/>
      <c r="P19" s="261"/>
    </row>
    <row r="20" spans="1:16" ht="12.75">
      <c r="A20" s="8">
        <v>9</v>
      </c>
      <c r="B20" s="19" t="s">
        <v>734</v>
      </c>
      <c r="C20" s="261"/>
      <c r="D20" s="287"/>
      <c r="E20" s="261"/>
      <c r="F20" s="261"/>
      <c r="G20" s="261"/>
      <c r="H20" s="261"/>
      <c r="I20" s="261"/>
      <c r="J20" s="261"/>
      <c r="K20" s="261"/>
      <c r="L20" s="261"/>
      <c r="M20" s="261"/>
      <c r="N20" s="261"/>
      <c r="O20" s="261"/>
      <c r="P20" s="261"/>
    </row>
    <row r="21" spans="1:16" ht="12.75">
      <c r="A21" s="8">
        <v>10</v>
      </c>
      <c r="B21" s="19" t="s">
        <v>735</v>
      </c>
      <c r="C21" s="261"/>
      <c r="D21" s="287"/>
      <c r="E21" s="261"/>
      <c r="F21" s="261"/>
      <c r="G21" s="261"/>
      <c r="H21" s="261"/>
      <c r="I21" s="261"/>
      <c r="J21" s="261"/>
      <c r="K21" s="261"/>
      <c r="L21" s="261"/>
      <c r="M21" s="261"/>
      <c r="N21" s="261"/>
      <c r="O21" s="261"/>
      <c r="P21" s="261"/>
    </row>
    <row r="22" spans="1:16" ht="12.75">
      <c r="A22" s="8">
        <v>11</v>
      </c>
      <c r="B22" s="19" t="s">
        <v>736</v>
      </c>
      <c r="C22" s="261"/>
      <c r="D22" s="287"/>
      <c r="E22" s="261"/>
      <c r="F22" s="261"/>
      <c r="G22" s="261"/>
      <c r="H22" s="261"/>
      <c r="I22" s="261"/>
      <c r="J22" s="261"/>
      <c r="K22" s="261"/>
      <c r="L22" s="261"/>
      <c r="M22" s="261"/>
      <c r="N22" s="261"/>
      <c r="O22" s="261"/>
      <c r="P22" s="261"/>
    </row>
    <row r="23" spans="1:16" ht="12.75">
      <c r="A23" s="8">
        <v>12</v>
      </c>
      <c r="B23" s="19" t="s">
        <v>737</v>
      </c>
      <c r="C23" s="261"/>
      <c r="D23" s="287"/>
      <c r="E23" s="261"/>
      <c r="F23" s="261"/>
      <c r="G23" s="261"/>
      <c r="H23" s="261"/>
      <c r="I23" s="261"/>
      <c r="J23" s="261"/>
      <c r="K23" s="261"/>
      <c r="L23" s="261"/>
      <c r="M23" s="261"/>
      <c r="N23" s="261"/>
      <c r="O23" s="261"/>
      <c r="P23" s="261"/>
    </row>
    <row r="24" spans="1:16" ht="12.75">
      <c r="A24" s="29"/>
      <c r="B24" s="29" t="s">
        <v>17</v>
      </c>
      <c r="C24" s="261"/>
      <c r="D24" s="287"/>
      <c r="E24" s="261"/>
      <c r="F24" s="261"/>
      <c r="G24" s="261"/>
      <c r="H24" s="261"/>
      <c r="I24" s="261"/>
      <c r="J24" s="261"/>
      <c r="K24" s="261"/>
      <c r="L24" s="261"/>
      <c r="M24" s="261"/>
      <c r="N24" s="261"/>
      <c r="O24" s="261"/>
      <c r="P24" s="261"/>
    </row>
    <row r="25" ht="12.75"/>
    <row r="26" ht="12.75"/>
    <row r="27" spans="1:16" ht="15.75">
      <c r="A27" s="538"/>
      <c r="B27" s="538"/>
      <c r="C27" s="538"/>
      <c r="D27" s="538"/>
      <c r="E27" s="538"/>
      <c r="F27" s="538"/>
      <c r="G27" s="538"/>
      <c r="H27" s="538"/>
      <c r="I27" s="538"/>
      <c r="J27" s="538"/>
      <c r="K27" s="538"/>
      <c r="L27" s="538"/>
      <c r="M27" s="538"/>
      <c r="N27" s="732" t="s">
        <v>777</v>
      </c>
      <c r="O27" s="732"/>
      <c r="P27" s="538"/>
    </row>
    <row r="28" spans="1:16" ht="15">
      <c r="A28" s="538"/>
      <c r="B28" s="538"/>
      <c r="C28" s="538"/>
      <c r="D28" s="538"/>
      <c r="E28" s="538"/>
      <c r="F28" s="538"/>
      <c r="G28" s="538"/>
      <c r="H28" s="538"/>
      <c r="I28" s="538"/>
      <c r="J28" s="538"/>
      <c r="K28" s="538"/>
      <c r="L28" s="538"/>
      <c r="M28" s="538"/>
      <c r="N28" s="627"/>
      <c r="O28" s="307"/>
      <c r="P28" s="538"/>
    </row>
    <row r="29" spans="1:16" ht="16.5" thickBot="1">
      <c r="A29" s="41" t="s">
        <v>20</v>
      </c>
      <c r="B29" s="628"/>
      <c r="C29" s="538"/>
      <c r="D29" s="538"/>
      <c r="E29" s="538"/>
      <c r="F29" s="538"/>
      <c r="G29" s="538"/>
      <c r="H29" s="538"/>
      <c r="I29" s="538"/>
      <c r="J29" s="538"/>
      <c r="K29" s="538"/>
      <c r="L29" s="538"/>
      <c r="M29" s="538"/>
      <c r="N29" s="1156"/>
      <c r="O29" s="1156"/>
      <c r="P29" s="14"/>
    </row>
    <row r="30" spans="1:16" ht="15.75">
      <c r="A30" s="41"/>
      <c r="B30" s="41"/>
      <c r="C30" s="538"/>
      <c r="D30" s="538"/>
      <c r="E30" s="538"/>
      <c r="F30" s="514" t="s">
        <v>778</v>
      </c>
      <c r="G30" s="338"/>
      <c r="H30" s="538"/>
      <c r="I30" s="538"/>
      <c r="J30" s="538"/>
      <c r="K30" s="538"/>
      <c r="L30" s="538"/>
      <c r="M30" s="538"/>
      <c r="N30" s="540" t="s">
        <v>1019</v>
      </c>
      <c r="O30" s="14"/>
      <c r="P30" s="14"/>
    </row>
    <row r="31" spans="1:16" ht="15" customHeight="1">
      <c r="A31" s="41"/>
      <c r="B31" s="41"/>
      <c r="C31" s="538"/>
      <c r="D31" s="538"/>
      <c r="E31" s="538"/>
      <c r="F31" s="515" t="s">
        <v>779</v>
      </c>
      <c r="G31" s="338"/>
      <c r="H31" s="41"/>
      <c r="I31" s="41"/>
      <c r="J31" s="41"/>
      <c r="K31" s="41"/>
      <c r="L31" s="41"/>
      <c r="M31" s="41"/>
      <c r="N31" s="14" t="s">
        <v>756</v>
      </c>
      <c r="O31" s="14"/>
      <c r="P31" s="14"/>
    </row>
    <row r="32" spans="1:16" ht="12.75" customHeight="1">
      <c r="A32" s="538"/>
      <c r="B32" s="538"/>
      <c r="C32" s="538"/>
      <c r="D32" s="538"/>
      <c r="E32" s="41"/>
      <c r="F32" s="516" t="s">
        <v>780</v>
      </c>
      <c r="G32" s="14"/>
      <c r="H32" s="41"/>
      <c r="I32" s="41"/>
      <c r="J32" s="41"/>
      <c r="K32" s="41"/>
      <c r="L32" s="41"/>
      <c r="M32" s="41"/>
      <c r="N32" s="14" t="s">
        <v>81</v>
      </c>
      <c r="O32" s="14" t="s">
        <v>11</v>
      </c>
      <c r="P32" s="14"/>
    </row>
    <row r="33" ht="12.75"/>
    <row r="35" spans="1:14" ht="12.75">
      <c r="A35" s="1152"/>
      <c r="B35" s="1152"/>
      <c r="C35" s="1152"/>
      <c r="D35" s="1152"/>
      <c r="E35" s="1152"/>
      <c r="F35" s="1152"/>
      <c r="G35" s="1152"/>
      <c r="H35" s="1152"/>
      <c r="I35" s="1152"/>
      <c r="J35" s="1152"/>
      <c r="K35" s="1152"/>
      <c r="L35" s="1152"/>
      <c r="M35" s="1152"/>
      <c r="N35" s="1152"/>
    </row>
  </sheetData>
  <sheetProtection/>
  <mergeCells count="18">
    <mergeCell ref="A35:N35"/>
    <mergeCell ref="H8:N8"/>
    <mergeCell ref="A9:A10"/>
    <mergeCell ref="B9:B10"/>
    <mergeCell ref="C9:C10"/>
    <mergeCell ref="D9:D10"/>
    <mergeCell ref="E9:H9"/>
    <mergeCell ref="N29:O29"/>
    <mergeCell ref="G16:K18"/>
    <mergeCell ref="O9:P9"/>
    <mergeCell ref="N27:O27"/>
    <mergeCell ref="I9:N9"/>
    <mergeCell ref="A7:N7"/>
    <mergeCell ref="D2:E2"/>
    <mergeCell ref="M2:N2"/>
    <mergeCell ref="A3:N3"/>
    <mergeCell ref="A4:N4"/>
    <mergeCell ref="A5:N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6" r:id="rId1"/>
</worksheet>
</file>

<file path=xl/worksheets/sheet63.xml><?xml version="1.0" encoding="utf-8"?>
<worksheet xmlns="http://schemas.openxmlformats.org/spreadsheetml/2006/main" xmlns:r="http://schemas.openxmlformats.org/officeDocument/2006/relationships">
  <sheetPr>
    <pageSetUpPr fitToPage="1"/>
  </sheetPr>
  <dimension ref="A2:T33"/>
  <sheetViews>
    <sheetView view="pageBreakPreview" zoomScale="120" zoomScaleNormal="90" zoomScaleSheetLayoutView="120" zoomScalePageLayoutView="0" workbookViewId="0" topLeftCell="E10">
      <selection activeCell="S24" sqref="S24"/>
    </sheetView>
  </sheetViews>
  <sheetFormatPr defaultColWidth="9.140625" defaultRowHeight="12.75"/>
  <cols>
    <col min="1" max="1" width="7.140625" style="71" customWidth="1"/>
    <col min="2" max="2" width="11.28125" style="71" customWidth="1"/>
    <col min="3" max="4" width="8.57421875" style="71" customWidth="1"/>
    <col min="5" max="5" width="8.7109375" style="71" customWidth="1"/>
    <col min="6" max="6" width="8.57421875" style="71" customWidth="1"/>
    <col min="7" max="7" width="9.7109375" style="71" customWidth="1"/>
    <col min="8" max="8" width="10.28125" style="71" customWidth="1"/>
    <col min="9" max="9" width="9.7109375" style="71" customWidth="1"/>
    <col min="10" max="10" width="9.28125" style="71" customWidth="1"/>
    <col min="11" max="11" width="7.00390625" style="71" customWidth="1"/>
    <col min="12" max="12" width="7.28125" style="71" customWidth="1"/>
    <col min="13" max="13" width="7.421875" style="71" customWidth="1"/>
    <col min="14" max="14" width="7.8515625" style="71" customWidth="1"/>
    <col min="15" max="15" width="11.421875" style="71" customWidth="1"/>
    <col min="16" max="16" width="12.28125" style="71" customWidth="1"/>
    <col min="17" max="17" width="11.57421875" style="71" customWidth="1"/>
    <col min="18" max="18" width="16.00390625" style="71" customWidth="1"/>
    <col min="19" max="19" width="9.00390625" style="71" customWidth="1"/>
    <col min="20" max="20" width="9.140625" style="71" hidden="1" customWidth="1"/>
    <col min="21" max="16384" width="9.140625" style="71" customWidth="1"/>
  </cols>
  <sheetData>
    <row r="1" ht="53.25" customHeight="1"/>
    <row r="2" spans="7:19" s="16" customFormat="1" ht="15.75">
      <c r="G2" s="763" t="s">
        <v>0</v>
      </c>
      <c r="H2" s="763"/>
      <c r="I2" s="763"/>
      <c r="J2" s="763"/>
      <c r="K2" s="763"/>
      <c r="L2" s="763"/>
      <c r="M2" s="763"/>
      <c r="N2" s="36"/>
      <c r="O2" s="36"/>
      <c r="R2" s="39" t="s">
        <v>528</v>
      </c>
      <c r="S2" s="39"/>
    </row>
    <row r="3" spans="2:15" s="16" customFormat="1" ht="20.25">
      <c r="B3" s="121"/>
      <c r="E3" s="796" t="s">
        <v>781</v>
      </c>
      <c r="F3" s="796"/>
      <c r="G3" s="796"/>
      <c r="H3" s="796"/>
      <c r="I3" s="796"/>
      <c r="J3" s="796"/>
      <c r="K3" s="796"/>
      <c r="L3" s="796"/>
      <c r="M3" s="796"/>
      <c r="N3" s="796"/>
      <c r="O3" s="796"/>
    </row>
    <row r="4" spans="2:10" s="16" customFormat="1" ht="20.25">
      <c r="B4" s="119"/>
      <c r="C4" s="119"/>
      <c r="D4" s="119"/>
      <c r="E4" s="119"/>
      <c r="F4" s="119"/>
      <c r="G4" s="119"/>
      <c r="H4" s="119"/>
      <c r="I4" s="119"/>
      <c r="J4" s="119"/>
    </row>
    <row r="5" spans="2:20" ht="18">
      <c r="B5" s="1166" t="s">
        <v>862</v>
      </c>
      <c r="C5" s="1166"/>
      <c r="D5" s="1166"/>
      <c r="E5" s="1166"/>
      <c r="F5" s="1166"/>
      <c r="G5" s="1166"/>
      <c r="H5" s="1166"/>
      <c r="I5" s="1166"/>
      <c r="J5" s="1166"/>
      <c r="K5" s="1166"/>
      <c r="L5" s="1166"/>
      <c r="M5" s="1166"/>
      <c r="N5" s="1166"/>
      <c r="O5" s="1166"/>
      <c r="P5" s="1166"/>
      <c r="Q5" s="1166"/>
      <c r="R5" s="1166"/>
      <c r="S5" s="1166"/>
      <c r="T5" s="1166"/>
    </row>
    <row r="6" spans="3:20" ht="15">
      <c r="C6" s="72"/>
      <c r="D6" s="72"/>
      <c r="E6" s="72"/>
      <c r="F6" s="72"/>
      <c r="G6" s="72"/>
      <c r="H6" s="72"/>
      <c r="M6" s="72"/>
      <c r="N6" s="72"/>
      <c r="O6" s="72"/>
      <c r="P6" s="72"/>
      <c r="Q6" s="72"/>
      <c r="R6" s="72"/>
      <c r="S6" s="72"/>
      <c r="T6" s="72"/>
    </row>
    <row r="7" spans="1:3" ht="15">
      <c r="A7" s="199" t="s">
        <v>755</v>
      </c>
      <c r="B7" s="199"/>
      <c r="C7" s="201"/>
    </row>
    <row r="8" ht="15">
      <c r="B8" s="74"/>
    </row>
    <row r="9" spans="1:18" s="75" customFormat="1" ht="42" customHeight="1">
      <c r="A9" s="817" t="s">
        <v>2</v>
      </c>
      <c r="B9" s="1167" t="s">
        <v>3</v>
      </c>
      <c r="C9" s="1173" t="s">
        <v>905</v>
      </c>
      <c r="D9" s="1173"/>
      <c r="E9" s="1173"/>
      <c r="F9" s="1173"/>
      <c r="G9" s="1163" t="s">
        <v>876</v>
      </c>
      <c r="H9" s="1164"/>
      <c r="I9" s="1164"/>
      <c r="J9" s="1165"/>
      <c r="K9" s="1163" t="s">
        <v>200</v>
      </c>
      <c r="L9" s="1164"/>
      <c r="M9" s="1164"/>
      <c r="N9" s="1165"/>
      <c r="O9" s="1163" t="s">
        <v>106</v>
      </c>
      <c r="P9" s="1164"/>
      <c r="Q9" s="1164"/>
      <c r="R9" s="1169"/>
    </row>
    <row r="10" spans="1:19" s="76" customFormat="1" ht="37.5" customHeight="1">
      <c r="A10" s="817"/>
      <c r="B10" s="1168"/>
      <c r="C10" s="82" t="s">
        <v>92</v>
      </c>
      <c r="D10" s="82" t="s">
        <v>96</v>
      </c>
      <c r="E10" s="82" t="s">
        <v>97</v>
      </c>
      <c r="F10" s="82" t="s">
        <v>17</v>
      </c>
      <c r="G10" s="82" t="s">
        <v>92</v>
      </c>
      <c r="H10" s="82" t="s">
        <v>96</v>
      </c>
      <c r="I10" s="82" t="s">
        <v>97</v>
      </c>
      <c r="J10" s="82" t="s">
        <v>17</v>
      </c>
      <c r="K10" s="82" t="s">
        <v>92</v>
      </c>
      <c r="L10" s="82" t="s">
        <v>96</v>
      </c>
      <c r="M10" s="82" t="s">
        <v>97</v>
      </c>
      <c r="N10" s="82" t="s">
        <v>17</v>
      </c>
      <c r="O10" s="82" t="s">
        <v>907</v>
      </c>
      <c r="P10" s="82" t="s">
        <v>138</v>
      </c>
      <c r="Q10" s="154" t="s">
        <v>139</v>
      </c>
      <c r="R10" s="82" t="s">
        <v>906</v>
      </c>
      <c r="S10" s="115"/>
    </row>
    <row r="11" spans="1:18" s="315" customFormat="1" ht="15.75" customHeight="1">
      <c r="A11" s="63">
        <v>1</v>
      </c>
      <c r="B11" s="144">
        <v>2</v>
      </c>
      <c r="C11" s="314">
        <v>3</v>
      </c>
      <c r="D11" s="314">
        <v>4</v>
      </c>
      <c r="E11" s="314">
        <v>5</v>
      </c>
      <c r="F11" s="314">
        <v>6</v>
      </c>
      <c r="G11" s="82">
        <v>7</v>
      </c>
      <c r="H11" s="314">
        <v>8</v>
      </c>
      <c r="I11" s="314">
        <v>9</v>
      </c>
      <c r="J11" s="314">
        <v>10</v>
      </c>
      <c r="K11" s="314">
        <v>11</v>
      </c>
      <c r="L11" s="314">
        <v>12</v>
      </c>
      <c r="M11" s="314">
        <v>13</v>
      </c>
      <c r="N11" s="314">
        <v>14</v>
      </c>
      <c r="O11" s="314">
        <v>15</v>
      </c>
      <c r="P11" s="314">
        <v>16</v>
      </c>
      <c r="Q11" s="314">
        <v>17</v>
      </c>
      <c r="R11" s="144">
        <v>18</v>
      </c>
    </row>
    <row r="12" spans="1:18" s="156" customFormat="1" ht="15.75" customHeight="1">
      <c r="A12" s="8">
        <v>1</v>
      </c>
      <c r="B12" s="19" t="s">
        <v>726</v>
      </c>
      <c r="C12" s="380">
        <v>850</v>
      </c>
      <c r="D12" s="381">
        <v>0</v>
      </c>
      <c r="E12" s="380">
        <v>0</v>
      </c>
      <c r="F12" s="382">
        <f>C12+D12+E12</f>
        <v>850</v>
      </c>
      <c r="G12" s="380">
        <f>'AT11A_KS-District wise'!C13</f>
        <v>835</v>
      </c>
      <c r="H12" s="382">
        <v>0</v>
      </c>
      <c r="I12" s="382">
        <v>0</v>
      </c>
      <c r="J12" s="380">
        <f>G12+H12+I12</f>
        <v>835</v>
      </c>
      <c r="K12" s="330">
        <v>16</v>
      </c>
      <c r="L12" s="380">
        <v>0</v>
      </c>
      <c r="M12" s="380">
        <v>0</v>
      </c>
      <c r="N12" s="382">
        <f>K12+L12+M12</f>
        <v>16</v>
      </c>
      <c r="O12" s="382">
        <v>0</v>
      </c>
      <c r="P12" s="382">
        <v>0</v>
      </c>
      <c r="Q12" s="382">
        <v>0</v>
      </c>
      <c r="R12" s="382">
        <f>O12+P12+Q12</f>
        <v>0</v>
      </c>
    </row>
    <row r="13" spans="1:18" s="156" customFormat="1" ht="15.75" customHeight="1">
      <c r="A13" s="8">
        <v>2</v>
      </c>
      <c r="B13" s="19" t="s">
        <v>727</v>
      </c>
      <c r="C13" s="380">
        <v>1660</v>
      </c>
      <c r="D13" s="381">
        <v>0</v>
      </c>
      <c r="E13" s="380">
        <v>4</v>
      </c>
      <c r="F13" s="382">
        <f aca="true" t="shared" si="0" ref="F13:F23">C13+D13+E13</f>
        <v>1664</v>
      </c>
      <c r="G13" s="380">
        <f>'AT11A_KS-District wise'!C14</f>
        <v>1485</v>
      </c>
      <c r="H13" s="382">
        <v>0</v>
      </c>
      <c r="I13" s="382">
        <v>0</v>
      </c>
      <c r="J13" s="380">
        <f aca="true" t="shared" si="1" ref="J13:J23">G13+H13+I13</f>
        <v>1485</v>
      </c>
      <c r="K13" s="330">
        <v>15</v>
      </c>
      <c r="L13" s="380">
        <v>0</v>
      </c>
      <c r="M13" s="380">
        <v>0</v>
      </c>
      <c r="N13" s="382">
        <f aca="true" t="shared" si="2" ref="N13:N23">K13+L13+M13</f>
        <v>15</v>
      </c>
      <c r="O13" s="382">
        <v>0</v>
      </c>
      <c r="P13" s="382">
        <v>0</v>
      </c>
      <c r="Q13" s="382">
        <v>0</v>
      </c>
      <c r="R13" s="382">
        <f aca="true" t="shared" si="3" ref="R13:R23">O13+P13+Q13</f>
        <v>0</v>
      </c>
    </row>
    <row r="14" spans="1:18" s="156" customFormat="1" ht="15.75" customHeight="1">
      <c r="A14" s="8">
        <v>3</v>
      </c>
      <c r="B14" s="19" t="s">
        <v>728</v>
      </c>
      <c r="C14" s="380">
        <v>756</v>
      </c>
      <c r="D14" s="381">
        <v>0</v>
      </c>
      <c r="E14" s="380">
        <v>0</v>
      </c>
      <c r="F14" s="382">
        <f t="shared" si="0"/>
        <v>756</v>
      </c>
      <c r="G14" s="484">
        <f>'AT11A_KS-District wise'!C15</f>
        <v>780</v>
      </c>
      <c r="H14" s="382">
        <v>0</v>
      </c>
      <c r="I14" s="382">
        <v>0</v>
      </c>
      <c r="J14" s="380">
        <f t="shared" si="1"/>
        <v>780</v>
      </c>
      <c r="K14" s="330">
        <v>0</v>
      </c>
      <c r="L14" s="380">
        <v>0</v>
      </c>
      <c r="M14" s="380">
        <v>0</v>
      </c>
      <c r="N14" s="382">
        <f t="shared" si="2"/>
        <v>0</v>
      </c>
      <c r="O14" s="382">
        <v>0</v>
      </c>
      <c r="P14" s="382">
        <v>0</v>
      </c>
      <c r="Q14" s="382">
        <v>0</v>
      </c>
      <c r="R14" s="382">
        <f t="shared" si="3"/>
        <v>0</v>
      </c>
    </row>
    <row r="15" spans="1:18" s="156" customFormat="1" ht="15.75" customHeight="1">
      <c r="A15" s="8">
        <v>4</v>
      </c>
      <c r="B15" s="19" t="s">
        <v>729</v>
      </c>
      <c r="C15" s="380">
        <v>2529</v>
      </c>
      <c r="D15" s="381">
        <v>0</v>
      </c>
      <c r="E15" s="380">
        <v>4</v>
      </c>
      <c r="F15" s="382">
        <f t="shared" si="0"/>
        <v>2533</v>
      </c>
      <c r="G15" s="484">
        <f>'AT11A_KS-District wise'!C16</f>
        <v>2555</v>
      </c>
      <c r="H15" s="382">
        <v>0</v>
      </c>
      <c r="I15" s="382">
        <v>0</v>
      </c>
      <c r="J15" s="380">
        <f t="shared" si="1"/>
        <v>2555</v>
      </c>
      <c r="K15" s="330">
        <v>0</v>
      </c>
      <c r="L15" s="380">
        <v>0</v>
      </c>
      <c r="M15" s="380">
        <v>0</v>
      </c>
      <c r="N15" s="382">
        <f t="shared" si="2"/>
        <v>0</v>
      </c>
      <c r="O15" s="382">
        <v>0</v>
      </c>
      <c r="P15" s="382">
        <v>0</v>
      </c>
      <c r="Q15" s="382">
        <v>0</v>
      </c>
      <c r="R15" s="382">
        <f t="shared" si="3"/>
        <v>0</v>
      </c>
    </row>
    <row r="16" spans="1:18" s="156" customFormat="1" ht="15.75" customHeight="1">
      <c r="A16" s="8">
        <v>5</v>
      </c>
      <c r="B16" s="19" t="s">
        <v>730</v>
      </c>
      <c r="C16" s="380">
        <v>267</v>
      </c>
      <c r="D16" s="381">
        <v>0</v>
      </c>
      <c r="E16" s="380">
        <v>0</v>
      </c>
      <c r="F16" s="382">
        <f t="shared" si="0"/>
        <v>267</v>
      </c>
      <c r="G16" s="380">
        <f>'AT11A_KS-District wise'!C17</f>
        <v>270</v>
      </c>
      <c r="H16" s="382">
        <v>0</v>
      </c>
      <c r="I16" s="382">
        <v>0</v>
      </c>
      <c r="J16" s="380">
        <f t="shared" si="1"/>
        <v>270</v>
      </c>
      <c r="K16" s="330">
        <v>0</v>
      </c>
      <c r="L16" s="380">
        <v>0</v>
      </c>
      <c r="M16" s="380">
        <v>0</v>
      </c>
      <c r="N16" s="382">
        <f t="shared" si="2"/>
        <v>0</v>
      </c>
      <c r="O16" s="382">
        <v>0</v>
      </c>
      <c r="P16" s="382">
        <v>0</v>
      </c>
      <c r="Q16" s="382">
        <v>0</v>
      </c>
      <c r="R16" s="382">
        <f t="shared" si="3"/>
        <v>0</v>
      </c>
    </row>
    <row r="17" spans="1:18" s="156" customFormat="1" ht="15.75" customHeight="1">
      <c r="A17" s="8">
        <v>6</v>
      </c>
      <c r="B17" s="19" t="s">
        <v>731</v>
      </c>
      <c r="C17" s="380">
        <v>1041</v>
      </c>
      <c r="D17" s="381">
        <v>0</v>
      </c>
      <c r="E17" s="380">
        <v>0</v>
      </c>
      <c r="F17" s="382">
        <f t="shared" si="0"/>
        <v>1041</v>
      </c>
      <c r="G17" s="380">
        <f>'AT11A_KS-District wise'!C18</f>
        <v>989</v>
      </c>
      <c r="H17" s="382">
        <v>0</v>
      </c>
      <c r="I17" s="382">
        <v>0</v>
      </c>
      <c r="J17" s="380">
        <f t="shared" si="1"/>
        <v>989</v>
      </c>
      <c r="K17" s="330">
        <v>0</v>
      </c>
      <c r="L17" s="380">
        <v>0</v>
      </c>
      <c r="M17" s="380">
        <v>0</v>
      </c>
      <c r="N17" s="382">
        <f t="shared" si="2"/>
        <v>0</v>
      </c>
      <c r="O17" s="382">
        <v>0</v>
      </c>
      <c r="P17" s="382">
        <v>0</v>
      </c>
      <c r="Q17" s="382">
        <v>0</v>
      </c>
      <c r="R17" s="382">
        <f t="shared" si="3"/>
        <v>0</v>
      </c>
    </row>
    <row r="18" spans="1:18" s="156" customFormat="1" ht="15.75" customHeight="1">
      <c r="A18" s="8">
        <v>7</v>
      </c>
      <c r="B18" s="19" t="s">
        <v>732</v>
      </c>
      <c r="C18" s="380">
        <v>256</v>
      </c>
      <c r="D18" s="381">
        <v>0</v>
      </c>
      <c r="E18" s="380">
        <v>0</v>
      </c>
      <c r="F18" s="382">
        <f t="shared" si="0"/>
        <v>256</v>
      </c>
      <c r="G18" s="380">
        <f>'AT11A_KS-District wise'!C19</f>
        <v>277</v>
      </c>
      <c r="H18" s="382">
        <v>0</v>
      </c>
      <c r="I18" s="382">
        <v>0</v>
      </c>
      <c r="J18" s="380">
        <f t="shared" si="1"/>
        <v>277</v>
      </c>
      <c r="K18" s="330">
        <v>0</v>
      </c>
      <c r="L18" s="380">
        <v>0</v>
      </c>
      <c r="M18" s="380">
        <v>0</v>
      </c>
      <c r="N18" s="382">
        <f t="shared" si="2"/>
        <v>0</v>
      </c>
      <c r="O18" s="382">
        <v>0</v>
      </c>
      <c r="P18" s="382">
        <v>0</v>
      </c>
      <c r="Q18" s="382">
        <v>0</v>
      </c>
      <c r="R18" s="382">
        <f t="shared" si="3"/>
        <v>0</v>
      </c>
    </row>
    <row r="19" spans="1:18" s="156" customFormat="1" ht="15.75" customHeight="1">
      <c r="A19" s="8">
        <v>8</v>
      </c>
      <c r="B19" s="19" t="s">
        <v>733</v>
      </c>
      <c r="C19" s="380">
        <v>2464</v>
      </c>
      <c r="D19" s="381">
        <v>0</v>
      </c>
      <c r="E19" s="380">
        <v>0</v>
      </c>
      <c r="F19" s="382">
        <f t="shared" si="0"/>
        <v>2464</v>
      </c>
      <c r="G19" s="380">
        <f>'AT11A_KS-District wise'!C20</f>
        <v>2281</v>
      </c>
      <c r="H19" s="382">
        <v>0</v>
      </c>
      <c r="I19" s="382">
        <v>0</v>
      </c>
      <c r="J19" s="380">
        <f t="shared" si="1"/>
        <v>2281</v>
      </c>
      <c r="K19" s="330">
        <v>24</v>
      </c>
      <c r="L19" s="380">
        <v>0</v>
      </c>
      <c r="M19" s="380">
        <v>0</v>
      </c>
      <c r="N19" s="382">
        <f t="shared" si="2"/>
        <v>24</v>
      </c>
      <c r="O19" s="382">
        <v>0</v>
      </c>
      <c r="P19" s="382">
        <v>0</v>
      </c>
      <c r="Q19" s="382">
        <v>0</v>
      </c>
      <c r="R19" s="382">
        <f t="shared" si="3"/>
        <v>0</v>
      </c>
    </row>
    <row r="20" spans="1:18" s="156" customFormat="1" ht="15.75" customHeight="1">
      <c r="A20" s="8">
        <v>9</v>
      </c>
      <c r="B20" s="19" t="s">
        <v>734</v>
      </c>
      <c r="C20" s="380">
        <v>2327</v>
      </c>
      <c r="D20" s="381">
        <v>0</v>
      </c>
      <c r="E20" s="380">
        <v>2</v>
      </c>
      <c r="F20" s="382">
        <f t="shared" si="0"/>
        <v>2329</v>
      </c>
      <c r="G20" s="380">
        <f>'AT11A_KS-District wise'!C21</f>
        <v>2288</v>
      </c>
      <c r="H20" s="382">
        <v>0</v>
      </c>
      <c r="I20" s="382">
        <v>0</v>
      </c>
      <c r="J20" s="380">
        <f t="shared" si="1"/>
        <v>2288</v>
      </c>
      <c r="K20" s="330">
        <v>17</v>
      </c>
      <c r="L20" s="380">
        <v>0</v>
      </c>
      <c r="M20" s="380">
        <v>0</v>
      </c>
      <c r="N20" s="382">
        <f t="shared" si="2"/>
        <v>17</v>
      </c>
      <c r="O20" s="382">
        <v>0</v>
      </c>
      <c r="P20" s="382">
        <v>0</v>
      </c>
      <c r="Q20" s="382">
        <v>0</v>
      </c>
      <c r="R20" s="382">
        <f t="shared" si="3"/>
        <v>0</v>
      </c>
    </row>
    <row r="21" spans="1:18" s="156" customFormat="1" ht="15.75" customHeight="1">
      <c r="A21" s="8">
        <v>10</v>
      </c>
      <c r="B21" s="19" t="s">
        <v>735</v>
      </c>
      <c r="C21" s="380">
        <v>1466</v>
      </c>
      <c r="D21" s="381">
        <v>0</v>
      </c>
      <c r="E21" s="380">
        <v>0</v>
      </c>
      <c r="F21" s="382">
        <f t="shared" si="0"/>
        <v>1466</v>
      </c>
      <c r="G21" s="380">
        <f>'AT11A_KS-District wise'!C22</f>
        <v>1383</v>
      </c>
      <c r="H21" s="382">
        <v>0</v>
      </c>
      <c r="I21" s="382">
        <v>0</v>
      </c>
      <c r="J21" s="380">
        <f t="shared" si="1"/>
        <v>1383</v>
      </c>
      <c r="K21" s="330">
        <v>0</v>
      </c>
      <c r="L21" s="380">
        <v>0</v>
      </c>
      <c r="M21" s="380">
        <v>0</v>
      </c>
      <c r="N21" s="382">
        <f t="shared" si="2"/>
        <v>0</v>
      </c>
      <c r="O21" s="382">
        <v>0</v>
      </c>
      <c r="P21" s="382">
        <v>0</v>
      </c>
      <c r="Q21" s="382">
        <v>0</v>
      </c>
      <c r="R21" s="382">
        <f t="shared" si="3"/>
        <v>0</v>
      </c>
    </row>
    <row r="22" spans="1:18" s="156" customFormat="1" ht="15.75" customHeight="1">
      <c r="A22" s="8">
        <v>11</v>
      </c>
      <c r="B22" s="19" t="s">
        <v>736</v>
      </c>
      <c r="C22" s="380">
        <v>1099</v>
      </c>
      <c r="D22" s="381">
        <v>0</v>
      </c>
      <c r="E22" s="380">
        <v>3</v>
      </c>
      <c r="F22" s="382">
        <f t="shared" si="0"/>
        <v>1102</v>
      </c>
      <c r="G22" s="380">
        <f>'AT11A_KS-District wise'!C23</f>
        <v>1059</v>
      </c>
      <c r="H22" s="382">
        <v>0</v>
      </c>
      <c r="I22" s="382">
        <v>0</v>
      </c>
      <c r="J22" s="380">
        <f t="shared" si="1"/>
        <v>1059</v>
      </c>
      <c r="K22" s="330">
        <v>8</v>
      </c>
      <c r="L22" s="380">
        <v>0</v>
      </c>
      <c r="M22" s="380">
        <v>0</v>
      </c>
      <c r="N22" s="382">
        <f t="shared" si="2"/>
        <v>8</v>
      </c>
      <c r="O22" s="382">
        <v>0</v>
      </c>
      <c r="P22" s="382">
        <v>0</v>
      </c>
      <c r="Q22" s="382">
        <v>0</v>
      </c>
      <c r="R22" s="382">
        <f t="shared" si="3"/>
        <v>0</v>
      </c>
    </row>
    <row r="23" spans="1:18" ht="15">
      <c r="A23" s="8">
        <v>12</v>
      </c>
      <c r="B23" s="19" t="s">
        <v>737</v>
      </c>
      <c r="C23" s="383">
        <v>777</v>
      </c>
      <c r="D23" s="381">
        <v>0</v>
      </c>
      <c r="E23" s="383">
        <v>0</v>
      </c>
      <c r="F23" s="382">
        <f t="shared" si="0"/>
        <v>777</v>
      </c>
      <c r="G23" s="380">
        <f>'AT11A_KS-District wise'!C24</f>
        <v>757</v>
      </c>
      <c r="H23" s="382">
        <v>0</v>
      </c>
      <c r="I23" s="382">
        <v>0</v>
      </c>
      <c r="J23" s="380">
        <f t="shared" si="1"/>
        <v>757</v>
      </c>
      <c r="K23" s="330">
        <v>8</v>
      </c>
      <c r="L23" s="380">
        <v>0</v>
      </c>
      <c r="M23" s="380">
        <v>0</v>
      </c>
      <c r="N23" s="382">
        <f t="shared" si="2"/>
        <v>8</v>
      </c>
      <c r="O23" s="382">
        <v>0</v>
      </c>
      <c r="P23" s="382">
        <v>0</v>
      </c>
      <c r="Q23" s="382">
        <v>0</v>
      </c>
      <c r="R23" s="382">
        <f t="shared" si="3"/>
        <v>0</v>
      </c>
    </row>
    <row r="24" spans="1:18" s="379" customFormat="1" ht="15">
      <c r="A24" s="29"/>
      <c r="B24" s="29" t="s">
        <v>17</v>
      </c>
      <c r="C24" s="384">
        <f>SUM(C12:C23)</f>
        <v>15492</v>
      </c>
      <c r="D24" s="384">
        <f aca="true" t="shared" si="4" ref="D24:R24">SUM(D12:D23)</f>
        <v>0</v>
      </c>
      <c r="E24" s="384">
        <f t="shared" si="4"/>
        <v>13</v>
      </c>
      <c r="F24" s="384">
        <f t="shared" si="4"/>
        <v>15505</v>
      </c>
      <c r="G24" s="384">
        <f t="shared" si="4"/>
        <v>14959</v>
      </c>
      <c r="H24" s="384">
        <f t="shared" si="4"/>
        <v>0</v>
      </c>
      <c r="I24" s="384">
        <f t="shared" si="4"/>
        <v>0</v>
      </c>
      <c r="J24" s="384">
        <f t="shared" si="4"/>
        <v>14959</v>
      </c>
      <c r="K24" s="384">
        <f t="shared" si="4"/>
        <v>88</v>
      </c>
      <c r="L24" s="384">
        <f t="shared" si="4"/>
        <v>0</v>
      </c>
      <c r="M24" s="384">
        <f t="shared" si="4"/>
        <v>0</v>
      </c>
      <c r="N24" s="384">
        <f t="shared" si="4"/>
        <v>88</v>
      </c>
      <c r="O24" s="384">
        <f t="shared" si="4"/>
        <v>0</v>
      </c>
      <c r="P24" s="384">
        <f t="shared" si="4"/>
        <v>0</v>
      </c>
      <c r="Q24" s="384">
        <f t="shared" si="4"/>
        <v>0</v>
      </c>
      <c r="R24" s="384">
        <f t="shared" si="4"/>
        <v>0</v>
      </c>
    </row>
    <row r="25" spans="1:18" ht="15">
      <c r="A25" s="30"/>
      <c r="B25" s="30"/>
      <c r="C25" s="71" t="s">
        <v>11</v>
      </c>
      <c r="H25" s="78"/>
      <c r="I25" s="78"/>
      <c r="J25" s="78"/>
      <c r="K25" s="78"/>
      <c r="L25" s="78"/>
      <c r="M25" s="78"/>
      <c r="N25" s="78"/>
      <c r="O25" s="78"/>
      <c r="P25" s="78"/>
      <c r="Q25" s="78"/>
      <c r="R25" s="78"/>
    </row>
    <row r="26" spans="1:18" ht="65.25" customHeight="1">
      <c r="A26" s="385" t="s">
        <v>757</v>
      </c>
      <c r="B26" s="1170" t="s">
        <v>1015</v>
      </c>
      <c r="C26" s="1171"/>
      <c r="D26" s="1171"/>
      <c r="E26" s="1171"/>
      <c r="F26" s="1171"/>
      <c r="G26" s="1171"/>
      <c r="H26" s="1171"/>
      <c r="I26" s="1171"/>
      <c r="J26" s="1171"/>
      <c r="K26" s="1171"/>
      <c r="L26" s="1171"/>
      <c r="M26" s="1171"/>
      <c r="N26" s="1171"/>
      <c r="O26" s="1171"/>
      <c r="P26" s="1171"/>
      <c r="Q26" s="1171"/>
      <c r="R26" s="1172"/>
    </row>
    <row r="27" spans="1:18" ht="18" customHeight="1">
      <c r="A27" s="434"/>
      <c r="B27" s="435"/>
      <c r="C27" s="435"/>
      <c r="D27" s="435"/>
      <c r="E27" s="435"/>
      <c r="F27" s="435"/>
      <c r="G27" s="435"/>
      <c r="H27" s="435"/>
      <c r="I27" s="435"/>
      <c r="J27" s="435"/>
      <c r="K27" s="435"/>
      <c r="L27" s="435"/>
      <c r="M27" s="435"/>
      <c r="N27" s="435"/>
      <c r="O27" s="435"/>
      <c r="P27" s="435"/>
      <c r="Q27" s="435"/>
      <c r="R27" s="435"/>
    </row>
    <row r="28" spans="1:18" ht="18" customHeight="1">
      <c r="A28" s="629"/>
      <c r="B28" s="630"/>
      <c r="C28" s="630"/>
      <c r="D28" s="630"/>
      <c r="E28" s="630"/>
      <c r="F28" s="630"/>
      <c r="G28" s="630"/>
      <c r="H28" s="630"/>
      <c r="I28" s="630"/>
      <c r="J28" s="630"/>
      <c r="K28" s="630"/>
      <c r="L28" s="630"/>
      <c r="M28" s="630"/>
      <c r="N28" s="630"/>
      <c r="O28" s="630"/>
      <c r="P28" s="732" t="s">
        <v>777</v>
      </c>
      <c r="Q28" s="732"/>
      <c r="R28" s="630"/>
    </row>
    <row r="29" spans="1:18" ht="15.75">
      <c r="A29" s="631"/>
      <c r="B29" s="631"/>
      <c r="C29" s="631"/>
      <c r="D29" s="631"/>
      <c r="E29" s="631"/>
      <c r="F29" s="631"/>
      <c r="G29" s="631"/>
      <c r="H29" s="631"/>
      <c r="I29" s="631"/>
      <c r="J29" s="631"/>
      <c r="K29" s="631"/>
      <c r="L29" s="631"/>
      <c r="M29" s="631"/>
      <c r="N29" s="631"/>
      <c r="O29" s="631"/>
      <c r="P29" s="631"/>
      <c r="Q29" s="631"/>
      <c r="R29" s="631"/>
    </row>
    <row r="30" spans="1:19" s="16" customFormat="1" ht="16.5" thickBot="1">
      <c r="A30" s="14" t="s">
        <v>20</v>
      </c>
      <c r="B30" s="618"/>
      <c r="C30" s="538"/>
      <c r="D30" s="538"/>
      <c r="E30" s="538"/>
      <c r="F30" s="538"/>
      <c r="G30" s="14"/>
      <c r="H30" s="14"/>
      <c r="I30" s="538"/>
      <c r="J30" s="538"/>
      <c r="K30" s="14"/>
      <c r="L30" s="14"/>
      <c r="M30" s="14"/>
      <c r="N30" s="14"/>
      <c r="O30" s="14"/>
      <c r="P30" s="1156"/>
      <c r="Q30" s="1156"/>
      <c r="R30" s="14"/>
      <c r="S30" s="80"/>
    </row>
    <row r="31" spans="1:19" s="16" customFormat="1" ht="16.5" customHeight="1">
      <c r="A31" s="538"/>
      <c r="B31" s="538"/>
      <c r="C31" s="538"/>
      <c r="D31" s="538"/>
      <c r="E31" s="538"/>
      <c r="F31" s="514" t="s">
        <v>778</v>
      </c>
      <c r="G31" s="338"/>
      <c r="H31" s="538"/>
      <c r="I31" s="538"/>
      <c r="J31" s="14"/>
      <c r="K31" s="103"/>
      <c r="L31" s="103"/>
      <c r="M31" s="103"/>
      <c r="N31" s="103"/>
      <c r="O31" s="103"/>
      <c r="P31" s="540" t="s">
        <v>1019</v>
      </c>
      <c r="Q31" s="14"/>
      <c r="R31" s="14"/>
      <c r="S31" s="34"/>
    </row>
    <row r="32" spans="1:19" s="16" customFormat="1" ht="12.75" customHeight="1">
      <c r="A32" s="538"/>
      <c r="B32" s="538"/>
      <c r="C32" s="538"/>
      <c r="D32" s="538"/>
      <c r="E32" s="538"/>
      <c r="F32" s="515" t="s">
        <v>779</v>
      </c>
      <c r="G32" s="338"/>
      <c r="H32" s="538"/>
      <c r="I32" s="538"/>
      <c r="J32" s="103"/>
      <c r="K32" s="103"/>
      <c r="L32" s="103"/>
      <c r="M32" s="103"/>
      <c r="N32" s="103"/>
      <c r="O32" s="103"/>
      <c r="P32" s="14" t="s">
        <v>756</v>
      </c>
      <c r="Q32" s="14"/>
      <c r="R32" s="14"/>
      <c r="S32" s="34"/>
    </row>
    <row r="33" spans="1:19" s="16" customFormat="1" ht="15.75">
      <c r="A33" s="14"/>
      <c r="B33" s="14"/>
      <c r="C33" s="538"/>
      <c r="D33" s="538"/>
      <c r="E33" s="538"/>
      <c r="F33" s="516" t="s">
        <v>780</v>
      </c>
      <c r="G33" s="14"/>
      <c r="H33" s="538"/>
      <c r="I33" s="538"/>
      <c r="J33" s="538"/>
      <c r="K33" s="14"/>
      <c r="L33" s="14"/>
      <c r="M33" s="14"/>
      <c r="N33" s="103"/>
      <c r="O33" s="103"/>
      <c r="P33" s="14" t="s">
        <v>81</v>
      </c>
      <c r="Q33" s="14" t="s">
        <v>11</v>
      </c>
      <c r="R33" s="14"/>
      <c r="S33" s="34"/>
    </row>
  </sheetData>
  <sheetProtection/>
  <mergeCells count="12">
    <mergeCell ref="G2:M2"/>
    <mergeCell ref="E3:O3"/>
    <mergeCell ref="O9:R9"/>
    <mergeCell ref="B26:R26"/>
    <mergeCell ref="C9:F9"/>
    <mergeCell ref="K9:N9"/>
    <mergeCell ref="P28:Q28"/>
    <mergeCell ref="G9:J9"/>
    <mergeCell ref="P30:Q30"/>
    <mergeCell ref="B5:T5"/>
    <mergeCell ref="A9:A10"/>
    <mergeCell ref="B9:B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7" r:id="rId1"/>
</worksheet>
</file>

<file path=xl/worksheets/sheet64.xml><?xml version="1.0" encoding="utf-8"?>
<worksheet xmlns="http://schemas.openxmlformats.org/spreadsheetml/2006/main" xmlns:r="http://schemas.openxmlformats.org/officeDocument/2006/relationships">
  <sheetPr>
    <tabColor theme="3" tint="0.7999799847602844"/>
    <pageSetUpPr fitToPage="1"/>
  </sheetPr>
  <dimension ref="A2:AS33"/>
  <sheetViews>
    <sheetView view="pageBreakPreview" zoomScale="90" zoomScaleNormal="70" zoomScaleSheetLayoutView="90" workbookViewId="0" topLeftCell="A7">
      <selection activeCell="H37" sqref="H37"/>
    </sheetView>
  </sheetViews>
  <sheetFormatPr defaultColWidth="9.140625" defaultRowHeight="12.75"/>
  <cols>
    <col min="1" max="1" width="7.28125" style="71" customWidth="1"/>
    <col min="2" max="2" width="14.140625" style="71" customWidth="1"/>
    <col min="3" max="3" width="15.421875" style="71" customWidth="1"/>
    <col min="4" max="4" width="14.8515625" style="71" customWidth="1"/>
    <col min="5" max="5" width="11.8515625" style="71" customWidth="1"/>
    <col min="6" max="6" width="9.8515625" style="71" customWidth="1"/>
    <col min="7" max="7" width="12.7109375" style="71" customWidth="1"/>
    <col min="8" max="9" width="11.00390625" style="71" customWidth="1"/>
    <col min="10" max="10" width="14.140625" style="71" customWidth="1"/>
    <col min="11" max="11" width="12.28125" style="71" customWidth="1"/>
    <col min="12" max="12" width="13.140625" style="71" customWidth="1"/>
    <col min="13" max="13" width="9.7109375" style="71" customWidth="1"/>
    <col min="14" max="14" width="9.57421875" style="71" customWidth="1"/>
    <col min="15" max="15" width="12.7109375" style="71" customWidth="1"/>
    <col min="16" max="16" width="13.28125" style="71" customWidth="1"/>
    <col min="17" max="17" width="11.28125" style="71" customWidth="1"/>
    <col min="18" max="18" width="9.28125" style="71" customWidth="1"/>
    <col min="19" max="19" width="9.140625" style="71" customWidth="1"/>
    <col min="20" max="20" width="12.28125" style="71" customWidth="1"/>
    <col min="21" max="16384" width="9.140625" style="71" customWidth="1"/>
  </cols>
  <sheetData>
    <row r="1" ht="51" customHeight="1"/>
    <row r="2" spans="3:18" s="16" customFormat="1" ht="15.75">
      <c r="C2" s="41"/>
      <c r="D2" s="41"/>
      <c r="E2" s="41"/>
      <c r="F2" s="41"/>
      <c r="G2" s="41"/>
      <c r="H2" s="41"/>
      <c r="I2" s="103" t="s">
        <v>0</v>
      </c>
      <c r="J2" s="41"/>
      <c r="Q2" s="958" t="s">
        <v>529</v>
      </c>
      <c r="R2" s="958"/>
    </row>
    <row r="3" spans="7:17" s="16" customFormat="1" ht="20.25">
      <c r="G3" s="796" t="s">
        <v>781</v>
      </c>
      <c r="H3" s="796"/>
      <c r="I3" s="796"/>
      <c r="J3" s="796"/>
      <c r="K3" s="796"/>
      <c r="L3" s="796"/>
      <c r="M3" s="796"/>
      <c r="N3" s="40"/>
      <c r="O3" s="40"/>
      <c r="P3" s="40"/>
      <c r="Q3" s="40"/>
    </row>
    <row r="4" spans="7:17" s="16" customFormat="1" ht="20.25">
      <c r="G4" s="119"/>
      <c r="H4" s="119"/>
      <c r="I4" s="119"/>
      <c r="J4" s="119"/>
      <c r="K4" s="119"/>
      <c r="L4" s="119"/>
      <c r="M4" s="119"/>
      <c r="N4" s="40"/>
      <c r="O4" s="40"/>
      <c r="P4" s="40"/>
      <c r="Q4" s="40"/>
    </row>
    <row r="5" spans="2:20" ht="18">
      <c r="B5" s="1184" t="s">
        <v>863</v>
      </c>
      <c r="C5" s="1184"/>
      <c r="D5" s="1184"/>
      <c r="E5" s="1184"/>
      <c r="F5" s="1184"/>
      <c r="G5" s="1184"/>
      <c r="H5" s="1184"/>
      <c r="I5" s="1184"/>
      <c r="J5" s="1184"/>
      <c r="K5" s="1184"/>
      <c r="L5" s="1184"/>
      <c r="M5" s="1184"/>
      <c r="N5" s="1184"/>
      <c r="O5" s="1184"/>
      <c r="P5" s="1184"/>
      <c r="Q5" s="1184"/>
      <c r="R5" s="1184"/>
      <c r="S5" s="1184"/>
      <c r="T5" s="1184"/>
    </row>
    <row r="6" spans="3:20" ht="15.75">
      <c r="C6" s="72"/>
      <c r="D6" s="73"/>
      <c r="E6" s="72"/>
      <c r="F6" s="72"/>
      <c r="G6" s="72"/>
      <c r="H6" s="72"/>
      <c r="I6" s="72"/>
      <c r="J6" s="72"/>
      <c r="K6" s="72"/>
      <c r="L6" s="72"/>
      <c r="M6" s="72"/>
      <c r="N6" s="72"/>
      <c r="O6" s="72"/>
      <c r="P6" s="72"/>
      <c r="Q6" s="72"/>
      <c r="R6" s="72"/>
      <c r="S6" s="72"/>
      <c r="T6" s="72"/>
    </row>
    <row r="7" spans="1:3" ht="15">
      <c r="A7" s="199" t="s">
        <v>755</v>
      </c>
      <c r="B7" s="199"/>
      <c r="C7" s="200"/>
    </row>
    <row r="8" spans="2:17" ht="15">
      <c r="B8" s="74"/>
      <c r="Q8" s="112" t="s">
        <v>135</v>
      </c>
    </row>
    <row r="9" spans="1:19" s="75" customFormat="1" ht="32.25" customHeight="1">
      <c r="A9" s="817" t="s">
        <v>2</v>
      </c>
      <c r="B9" s="1167" t="s">
        <v>3</v>
      </c>
      <c r="C9" s="1173" t="s">
        <v>442</v>
      </c>
      <c r="D9" s="1173"/>
      <c r="E9" s="1173"/>
      <c r="F9" s="1173"/>
      <c r="G9" s="1173" t="s">
        <v>443</v>
      </c>
      <c r="H9" s="1173"/>
      <c r="I9" s="1173"/>
      <c r="J9" s="1173"/>
      <c r="K9" s="1173" t="s">
        <v>444</v>
      </c>
      <c r="L9" s="1173"/>
      <c r="M9" s="1173"/>
      <c r="N9" s="1173"/>
      <c r="O9" s="1173" t="s">
        <v>445</v>
      </c>
      <c r="P9" s="1173"/>
      <c r="Q9" s="1173"/>
      <c r="R9" s="1167"/>
      <c r="S9" s="1174" t="s">
        <v>156</v>
      </c>
    </row>
    <row r="10" spans="1:19" s="76" customFormat="1" ht="75" customHeight="1">
      <c r="A10" s="817"/>
      <c r="B10" s="1168"/>
      <c r="C10" s="82" t="s">
        <v>153</v>
      </c>
      <c r="D10" s="124" t="s">
        <v>155</v>
      </c>
      <c r="E10" s="82" t="s">
        <v>134</v>
      </c>
      <c r="F10" s="124" t="s">
        <v>154</v>
      </c>
      <c r="G10" s="82" t="s">
        <v>231</v>
      </c>
      <c r="H10" s="124" t="s">
        <v>155</v>
      </c>
      <c r="I10" s="82" t="s">
        <v>134</v>
      </c>
      <c r="J10" s="124" t="s">
        <v>154</v>
      </c>
      <c r="K10" s="82" t="s">
        <v>231</v>
      </c>
      <c r="L10" s="124" t="s">
        <v>155</v>
      </c>
      <c r="M10" s="82" t="s">
        <v>134</v>
      </c>
      <c r="N10" s="124" t="s">
        <v>154</v>
      </c>
      <c r="O10" s="82" t="s">
        <v>231</v>
      </c>
      <c r="P10" s="124" t="s">
        <v>155</v>
      </c>
      <c r="Q10" s="82" t="s">
        <v>134</v>
      </c>
      <c r="R10" s="125" t="s">
        <v>154</v>
      </c>
      <c r="S10" s="1174"/>
    </row>
    <row r="11" spans="1:19" s="76" customFormat="1" ht="15.75" customHeight="1">
      <c r="A11" s="5">
        <v>1</v>
      </c>
      <c r="B11" s="81">
        <v>2</v>
      </c>
      <c r="C11" s="70">
        <v>3</v>
      </c>
      <c r="D11" s="70">
        <v>4</v>
      </c>
      <c r="E11" s="70">
        <v>5</v>
      </c>
      <c r="F11" s="70">
        <v>6</v>
      </c>
      <c r="G11" s="70">
        <v>7</v>
      </c>
      <c r="H11" s="70">
        <v>8</v>
      </c>
      <c r="I11" s="70">
        <v>9</v>
      </c>
      <c r="J11" s="70">
        <v>10</v>
      </c>
      <c r="K11" s="70">
        <v>11</v>
      </c>
      <c r="L11" s="70">
        <v>12</v>
      </c>
      <c r="M11" s="70">
        <v>13</v>
      </c>
      <c r="N11" s="70">
        <v>14</v>
      </c>
      <c r="O11" s="70">
        <v>15</v>
      </c>
      <c r="P11" s="70">
        <v>16</v>
      </c>
      <c r="Q11" s="70">
        <v>17</v>
      </c>
      <c r="R11" s="116">
        <v>18</v>
      </c>
      <c r="S11" s="123">
        <v>19</v>
      </c>
    </row>
    <row r="12" spans="1:19" s="76" customFormat="1" ht="15.75" customHeight="1">
      <c r="A12" s="8">
        <v>1</v>
      </c>
      <c r="B12" s="19" t="s">
        <v>726</v>
      </c>
      <c r="C12" s="70"/>
      <c r="D12" s="70"/>
      <c r="E12" s="70"/>
      <c r="F12" s="70"/>
      <c r="G12" s="70"/>
      <c r="H12" s="70"/>
      <c r="I12" s="70"/>
      <c r="J12" s="70"/>
      <c r="K12" s="70"/>
      <c r="L12" s="70"/>
      <c r="M12" s="70"/>
      <c r="N12" s="70"/>
      <c r="O12" s="70"/>
      <c r="P12" s="70"/>
      <c r="Q12" s="70"/>
      <c r="R12" s="116"/>
      <c r="S12" s="123"/>
    </row>
    <row r="13" spans="1:19" s="76" customFormat="1" ht="15.75" customHeight="1">
      <c r="A13" s="8">
        <v>2</v>
      </c>
      <c r="B13" s="19" t="s">
        <v>727</v>
      </c>
      <c r="C13" s="70"/>
      <c r="D13" s="70"/>
      <c r="E13" s="70"/>
      <c r="F13" s="70"/>
      <c r="G13" s="70"/>
      <c r="H13" s="70"/>
      <c r="I13" s="70"/>
      <c r="J13" s="70"/>
      <c r="K13" s="70"/>
      <c r="L13" s="70"/>
      <c r="M13" s="70"/>
      <c r="N13" s="70"/>
      <c r="O13" s="70"/>
      <c r="P13" s="70"/>
      <c r="Q13" s="70"/>
      <c r="R13" s="116"/>
      <c r="S13" s="123"/>
    </row>
    <row r="14" spans="1:19" s="76" customFormat="1" ht="15.75" customHeight="1">
      <c r="A14" s="8">
        <v>3</v>
      </c>
      <c r="B14" s="19" t="s">
        <v>728</v>
      </c>
      <c r="C14" s="70"/>
      <c r="D14" s="70"/>
      <c r="E14" s="70"/>
      <c r="F14" s="70"/>
      <c r="G14" s="70"/>
      <c r="H14" s="70"/>
      <c r="I14" s="70"/>
      <c r="J14" s="70"/>
      <c r="K14" s="70"/>
      <c r="L14" s="70"/>
      <c r="M14" s="70"/>
      <c r="N14" s="70"/>
      <c r="O14" s="70"/>
      <c r="P14" s="70"/>
      <c r="Q14" s="70"/>
      <c r="R14" s="116"/>
      <c r="S14" s="123"/>
    </row>
    <row r="15" spans="1:19" s="76" customFormat="1" ht="15.75" customHeight="1">
      <c r="A15" s="8">
        <v>4</v>
      </c>
      <c r="B15" s="19" t="s">
        <v>729</v>
      </c>
      <c r="C15" s="70"/>
      <c r="D15" s="70"/>
      <c r="E15" s="70"/>
      <c r="F15" s="1175" t="s">
        <v>738</v>
      </c>
      <c r="G15" s="1176"/>
      <c r="H15" s="1176"/>
      <c r="I15" s="1176"/>
      <c r="J15" s="1177"/>
      <c r="K15" s="70"/>
      <c r="L15" s="70"/>
      <c r="M15" s="70"/>
      <c r="N15" s="70"/>
      <c r="O15" s="70"/>
      <c r="P15" s="70"/>
      <c r="Q15" s="70"/>
      <c r="R15" s="116"/>
      <c r="S15" s="123"/>
    </row>
    <row r="16" spans="1:19" s="76" customFormat="1" ht="15.75" customHeight="1">
      <c r="A16" s="8">
        <v>5</v>
      </c>
      <c r="B16" s="19" t="s">
        <v>730</v>
      </c>
      <c r="C16" s="70"/>
      <c r="D16" s="70"/>
      <c r="E16" s="70"/>
      <c r="F16" s="1178"/>
      <c r="G16" s="1179"/>
      <c r="H16" s="1179"/>
      <c r="I16" s="1179"/>
      <c r="J16" s="1180"/>
      <c r="K16" s="70"/>
      <c r="L16" s="70"/>
      <c r="M16" s="70"/>
      <c r="N16" s="70"/>
      <c r="O16" s="70"/>
      <c r="P16" s="70"/>
      <c r="Q16" s="70"/>
      <c r="R16" s="116"/>
      <c r="S16" s="123"/>
    </row>
    <row r="17" spans="1:19" s="76" customFormat="1" ht="15.75" customHeight="1">
      <c r="A17" s="8">
        <v>6</v>
      </c>
      <c r="B17" s="19" t="s">
        <v>731</v>
      </c>
      <c r="C17" s="70"/>
      <c r="D17" s="70"/>
      <c r="E17" s="70"/>
      <c r="F17" s="1178"/>
      <c r="G17" s="1179"/>
      <c r="H17" s="1179"/>
      <c r="I17" s="1179"/>
      <c r="J17" s="1180"/>
      <c r="K17" s="70"/>
      <c r="L17" s="70"/>
      <c r="M17" s="70"/>
      <c r="N17" s="70"/>
      <c r="O17" s="70"/>
      <c r="P17" s="70"/>
      <c r="Q17" s="70"/>
      <c r="R17" s="116"/>
      <c r="S17" s="123"/>
    </row>
    <row r="18" spans="1:19" s="76" customFormat="1" ht="15.75" customHeight="1">
      <c r="A18" s="8">
        <v>7</v>
      </c>
      <c r="B18" s="19" t="s">
        <v>732</v>
      </c>
      <c r="C18" s="70"/>
      <c r="D18" s="70"/>
      <c r="E18" s="70"/>
      <c r="F18" s="1181"/>
      <c r="G18" s="1182"/>
      <c r="H18" s="1182"/>
      <c r="I18" s="1182"/>
      <c r="J18" s="1183"/>
      <c r="K18" s="70"/>
      <c r="L18" s="70"/>
      <c r="M18" s="70"/>
      <c r="N18" s="70"/>
      <c r="O18" s="70"/>
      <c r="P18" s="70"/>
      <c r="Q18" s="70"/>
      <c r="R18" s="116"/>
      <c r="S18" s="123"/>
    </row>
    <row r="19" spans="1:19" ht="15">
      <c r="A19" s="8">
        <v>8</v>
      </c>
      <c r="B19" s="19" t="s">
        <v>733</v>
      </c>
      <c r="C19" s="77"/>
      <c r="D19" s="77"/>
      <c r="E19" s="77"/>
      <c r="F19" s="77"/>
      <c r="G19" s="77"/>
      <c r="H19" s="77"/>
      <c r="I19" s="77"/>
      <c r="J19" s="77"/>
      <c r="K19" s="77"/>
      <c r="L19" s="77"/>
      <c r="M19" s="77"/>
      <c r="N19" s="77"/>
      <c r="O19" s="77"/>
      <c r="P19" s="77"/>
      <c r="Q19" s="77"/>
      <c r="R19" s="77"/>
      <c r="S19" s="77"/>
    </row>
    <row r="20" spans="1:19" ht="15">
      <c r="A20" s="8">
        <v>9</v>
      </c>
      <c r="B20" s="19" t="s">
        <v>734</v>
      </c>
      <c r="C20" s="77"/>
      <c r="D20" s="77"/>
      <c r="E20" s="77"/>
      <c r="F20" s="77"/>
      <c r="G20" s="77"/>
      <c r="H20" s="77"/>
      <c r="I20" s="77"/>
      <c r="J20" s="77"/>
      <c r="K20" s="77"/>
      <c r="L20" s="77"/>
      <c r="M20" s="77"/>
      <c r="N20" s="77"/>
      <c r="O20" s="77"/>
      <c r="P20" s="77"/>
      <c r="Q20" s="77"/>
      <c r="R20" s="77"/>
      <c r="S20" s="77"/>
    </row>
    <row r="21" spans="1:19" ht="15">
      <c r="A21" s="8">
        <v>10</v>
      </c>
      <c r="B21" s="19" t="s">
        <v>735</v>
      </c>
      <c r="C21" s="77"/>
      <c r="D21" s="77"/>
      <c r="E21" s="77"/>
      <c r="F21" s="77"/>
      <c r="G21" s="77"/>
      <c r="H21" s="77"/>
      <c r="I21" s="77"/>
      <c r="J21" s="77"/>
      <c r="K21" s="77"/>
      <c r="L21" s="77"/>
      <c r="M21" s="77"/>
      <c r="N21" s="77"/>
      <c r="O21" s="77"/>
      <c r="P21" s="77"/>
      <c r="Q21" s="77"/>
      <c r="R21" s="77"/>
      <c r="S21" s="77"/>
    </row>
    <row r="22" spans="1:19" ht="15">
      <c r="A22" s="8">
        <v>11</v>
      </c>
      <c r="B22" s="19" t="s">
        <v>736</v>
      </c>
      <c r="C22" s="77"/>
      <c r="D22" s="77"/>
      <c r="E22" s="77"/>
      <c r="F22" s="77"/>
      <c r="G22" s="77"/>
      <c r="H22" s="77"/>
      <c r="I22" s="77"/>
      <c r="J22" s="77"/>
      <c r="K22" s="77"/>
      <c r="L22" s="77"/>
      <c r="M22" s="77"/>
      <c r="N22" s="77"/>
      <c r="O22" s="77"/>
      <c r="P22" s="77"/>
      <c r="Q22" s="77"/>
      <c r="R22" s="77"/>
      <c r="S22" s="77"/>
    </row>
    <row r="23" spans="1:45" s="77" customFormat="1" ht="15">
      <c r="A23" s="8">
        <v>12</v>
      </c>
      <c r="B23" s="19" t="s">
        <v>737</v>
      </c>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row>
    <row r="24" spans="1:19" ht="15">
      <c r="A24" s="29"/>
      <c r="B24" s="29" t="s">
        <v>17</v>
      </c>
      <c r="C24" s="77"/>
      <c r="D24" s="77"/>
      <c r="E24" s="77"/>
      <c r="F24" s="77"/>
      <c r="G24" s="77"/>
      <c r="H24" s="77"/>
      <c r="I24" s="77"/>
      <c r="J24" s="77"/>
      <c r="K24" s="77"/>
      <c r="L24" s="77"/>
      <c r="M24" s="77"/>
      <c r="N24" s="77"/>
      <c r="O24" s="77"/>
      <c r="P24" s="77"/>
      <c r="Q24" s="77"/>
      <c r="R24" s="77"/>
      <c r="S24" s="77"/>
    </row>
    <row r="25" spans="1:19" ht="15">
      <c r="A25" s="30"/>
      <c r="B25" s="30"/>
      <c r="C25" s="78"/>
      <c r="D25" s="78"/>
      <c r="E25" s="78"/>
      <c r="F25" s="78"/>
      <c r="G25" s="78"/>
      <c r="H25" s="78"/>
      <c r="I25" s="78"/>
      <c r="J25" s="78"/>
      <c r="K25" s="78"/>
      <c r="L25" s="78"/>
      <c r="M25" s="78"/>
      <c r="N25" s="78"/>
      <c r="O25" s="78"/>
      <c r="P25" s="78"/>
      <c r="Q25" s="78"/>
      <c r="R25" s="78"/>
      <c r="S25" s="78"/>
    </row>
    <row r="26" spans="1:19" ht="15">
      <c r="A26" s="267" t="s">
        <v>479</v>
      </c>
      <c r="B26" s="30"/>
      <c r="C26" s="78"/>
      <c r="D26" s="78"/>
      <c r="E26" s="78"/>
      <c r="F26" s="78"/>
      <c r="G26" s="78"/>
      <c r="H26" s="78"/>
      <c r="I26" s="78"/>
      <c r="J26" s="78"/>
      <c r="K26" s="78"/>
      <c r="L26" s="78"/>
      <c r="M26" s="78"/>
      <c r="N26" s="78"/>
      <c r="O26" s="78"/>
      <c r="P26" s="78"/>
      <c r="Q26" s="78"/>
      <c r="R26" s="78"/>
      <c r="S26" s="78"/>
    </row>
    <row r="27" spans="1:19" ht="15">
      <c r="A27" s="267"/>
      <c r="B27" s="30"/>
      <c r="C27" s="78"/>
      <c r="D27" s="78"/>
      <c r="E27" s="78"/>
      <c r="F27" s="78"/>
      <c r="G27" s="78"/>
      <c r="H27" s="78"/>
      <c r="I27" s="78"/>
      <c r="J27" s="78"/>
      <c r="K27" s="78"/>
      <c r="L27" s="78"/>
      <c r="M27" s="78"/>
      <c r="N27" s="78"/>
      <c r="O27" s="78"/>
      <c r="P27" s="78"/>
      <c r="Q27" s="78"/>
      <c r="R27" s="78"/>
      <c r="S27" s="78"/>
    </row>
    <row r="28" spans="1:19" ht="15.75">
      <c r="A28" s="30"/>
      <c r="B28" s="30"/>
      <c r="C28" s="78"/>
      <c r="D28" s="78"/>
      <c r="E28" s="78"/>
      <c r="F28" s="78"/>
      <c r="G28" s="78"/>
      <c r="H28" s="78"/>
      <c r="I28" s="632"/>
      <c r="J28" s="632"/>
      <c r="K28" s="632"/>
      <c r="L28" s="632"/>
      <c r="M28" s="632"/>
      <c r="N28" s="632"/>
      <c r="O28" s="732" t="s">
        <v>777</v>
      </c>
      <c r="P28" s="732"/>
      <c r="Q28" s="632"/>
      <c r="R28" s="632"/>
      <c r="S28" s="78"/>
    </row>
    <row r="29" spans="2:19" ht="15.75">
      <c r="B29" s="78"/>
      <c r="C29" s="78"/>
      <c r="D29" s="78"/>
      <c r="E29" s="78"/>
      <c r="F29" s="78"/>
      <c r="G29" s="78"/>
      <c r="H29" s="78"/>
      <c r="I29" s="632"/>
      <c r="J29" s="632"/>
      <c r="K29" s="632"/>
      <c r="L29" s="632"/>
      <c r="M29" s="632"/>
      <c r="N29" s="632"/>
      <c r="O29" s="632"/>
      <c r="P29" s="632"/>
      <c r="Q29" s="632"/>
      <c r="R29" s="632"/>
      <c r="S29" s="78"/>
    </row>
    <row r="30" spans="1:19" s="16" customFormat="1" ht="16.5" thickBot="1">
      <c r="A30" s="14" t="s">
        <v>20</v>
      </c>
      <c r="B30" s="618"/>
      <c r="G30" s="15"/>
      <c r="H30" s="15"/>
      <c r="I30" s="538"/>
      <c r="J30" s="538"/>
      <c r="K30" s="14"/>
      <c r="L30" s="14"/>
      <c r="M30" s="14"/>
      <c r="N30" s="14"/>
      <c r="O30" s="1156"/>
      <c r="P30" s="1156"/>
      <c r="Q30" s="1156"/>
      <c r="R30" s="1156"/>
      <c r="S30" s="15"/>
    </row>
    <row r="31" spans="9:19" s="16" customFormat="1" ht="17.25" customHeight="1">
      <c r="I31" s="514" t="s">
        <v>778</v>
      </c>
      <c r="J31" s="338"/>
      <c r="K31" s="103"/>
      <c r="L31" s="103"/>
      <c r="M31" s="103"/>
      <c r="N31" s="103"/>
      <c r="O31" s="540" t="s">
        <v>1019</v>
      </c>
      <c r="P31" s="14"/>
      <c r="Q31" s="14"/>
      <c r="R31" s="14"/>
      <c r="S31" s="15"/>
    </row>
    <row r="32" spans="9:19" s="16" customFormat="1" ht="16.5" customHeight="1">
      <c r="I32" s="515" t="s">
        <v>779</v>
      </c>
      <c r="J32" s="338"/>
      <c r="K32" s="103"/>
      <c r="L32" s="103"/>
      <c r="M32" s="103"/>
      <c r="N32" s="103"/>
      <c r="O32" s="14" t="s">
        <v>756</v>
      </c>
      <c r="P32" s="14"/>
      <c r="Q32" s="14"/>
      <c r="R32" s="14"/>
      <c r="S32" s="15"/>
    </row>
    <row r="33" spans="1:19" s="16" customFormat="1" ht="18" customHeight="1">
      <c r="A33" s="15"/>
      <c r="B33" s="15"/>
      <c r="I33" s="516" t="s">
        <v>780</v>
      </c>
      <c r="J33" s="14"/>
      <c r="K33" s="14"/>
      <c r="L33" s="14"/>
      <c r="M33" s="14"/>
      <c r="N33" s="14"/>
      <c r="O33" s="14" t="s">
        <v>81</v>
      </c>
      <c r="P33" s="14" t="s">
        <v>11</v>
      </c>
      <c r="Q33" s="14"/>
      <c r="R33" s="14"/>
      <c r="S33" s="15"/>
    </row>
  </sheetData>
  <sheetProtection/>
  <mergeCells count="14">
    <mergeCell ref="Q30:R30"/>
    <mergeCell ref="A9:A10"/>
    <mergeCell ref="B9:B10"/>
    <mergeCell ref="C9:F9"/>
    <mergeCell ref="G9:J9"/>
    <mergeCell ref="K9:N9"/>
    <mergeCell ref="O30:P30"/>
    <mergeCell ref="O28:P28"/>
    <mergeCell ref="S9:S10"/>
    <mergeCell ref="O9:R9"/>
    <mergeCell ref="F15:J18"/>
    <mergeCell ref="Q2:R2"/>
    <mergeCell ref="B5:T5"/>
    <mergeCell ref="G3:M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0" r:id="rId1"/>
</worksheet>
</file>

<file path=xl/worksheets/sheet65.xml><?xml version="1.0" encoding="utf-8"?>
<worksheet xmlns="http://schemas.openxmlformats.org/spreadsheetml/2006/main" xmlns:r="http://schemas.openxmlformats.org/officeDocument/2006/relationships">
  <sheetPr>
    <tabColor theme="3" tint="0.7999799847602844"/>
    <pageSetUpPr fitToPage="1"/>
  </sheetPr>
  <dimension ref="A2:AG33"/>
  <sheetViews>
    <sheetView view="pageBreakPreview" zoomScale="90" zoomScaleNormal="80" zoomScaleSheetLayoutView="90" zoomScalePageLayoutView="0" workbookViewId="0" topLeftCell="A10">
      <selection activeCell="D24" sqref="D24"/>
    </sheetView>
  </sheetViews>
  <sheetFormatPr defaultColWidth="9.140625" defaultRowHeight="12.75"/>
  <cols>
    <col min="1" max="1" width="9.140625" style="71" customWidth="1"/>
    <col min="2" max="2" width="25.140625" style="71" customWidth="1"/>
    <col min="3" max="3" width="17.57421875" style="71" customWidth="1"/>
    <col min="4" max="4" width="19.7109375" style="71" customWidth="1"/>
    <col min="5" max="5" width="18.140625" style="71" customWidth="1"/>
    <col min="6" max="6" width="15.421875" style="71" customWidth="1"/>
    <col min="7" max="7" width="23.28125" style="71" customWidth="1"/>
    <col min="8" max="8" width="12.28125" style="71" customWidth="1"/>
    <col min="9" max="16384" width="9.140625" style="71" customWidth="1"/>
  </cols>
  <sheetData>
    <row r="1" ht="42" customHeight="1"/>
    <row r="2" spans="3:7" s="16" customFormat="1" ht="15">
      <c r="C2" s="41"/>
      <c r="D2" s="41"/>
      <c r="E2" s="41"/>
      <c r="F2" s="958" t="s">
        <v>692</v>
      </c>
      <c r="G2" s="958"/>
    </row>
    <row r="3" spans="2:9" s="16" customFormat="1" ht="30.75" customHeight="1">
      <c r="B3" s="796" t="s">
        <v>781</v>
      </c>
      <c r="C3" s="796"/>
      <c r="D3" s="796"/>
      <c r="E3" s="796"/>
      <c r="F3" s="796"/>
      <c r="G3" s="40"/>
      <c r="H3" s="40"/>
      <c r="I3" s="40"/>
    </row>
    <row r="4" s="16" customFormat="1" ht="20.25">
      <c r="G4" s="119"/>
    </row>
    <row r="5" spans="2:8" ht="18">
      <c r="B5" s="1166" t="s">
        <v>695</v>
      </c>
      <c r="C5" s="1166"/>
      <c r="D5" s="1166"/>
      <c r="E5" s="1166"/>
      <c r="F5" s="1166"/>
      <c r="G5" s="1166"/>
      <c r="H5" s="1166"/>
    </row>
    <row r="6" spans="3:8" ht="15.75">
      <c r="C6" s="72"/>
      <c r="D6" s="73"/>
      <c r="E6" s="72"/>
      <c r="F6" s="72"/>
      <c r="G6" s="72"/>
      <c r="H6" s="72"/>
    </row>
    <row r="7" spans="1:3" ht="15">
      <c r="A7" s="199" t="s">
        <v>755</v>
      </c>
      <c r="B7" s="199"/>
      <c r="C7" s="201"/>
    </row>
    <row r="8" ht="15">
      <c r="B8" s="300"/>
    </row>
    <row r="9" spans="1:7" s="76" customFormat="1" ht="30.75" customHeight="1">
      <c r="A9" s="1186" t="s">
        <v>2</v>
      </c>
      <c r="B9" s="1185" t="s">
        <v>3</v>
      </c>
      <c r="C9" s="1187" t="s">
        <v>997</v>
      </c>
      <c r="D9" s="1188" t="s">
        <v>995</v>
      </c>
      <c r="E9" s="1185" t="s">
        <v>691</v>
      </c>
      <c r="F9" s="1185"/>
      <c r="G9" s="1185"/>
    </row>
    <row r="10" spans="1:7" s="76" customFormat="1" ht="48.75" customHeight="1">
      <c r="A10" s="1186"/>
      <c r="B10" s="1185"/>
      <c r="C10" s="1187"/>
      <c r="D10" s="1189"/>
      <c r="E10" s="302" t="s">
        <v>696</v>
      </c>
      <c r="F10" s="302" t="s">
        <v>690</v>
      </c>
      <c r="G10" s="302" t="s">
        <v>17</v>
      </c>
    </row>
    <row r="11" spans="1:7" s="76" customFormat="1" ht="15.75" customHeight="1">
      <c r="A11" s="63">
        <v>1</v>
      </c>
      <c r="B11" s="314">
        <v>2</v>
      </c>
      <c r="C11" s="314">
        <v>3</v>
      </c>
      <c r="D11" s="314">
        <v>4</v>
      </c>
      <c r="E11" s="316">
        <v>5</v>
      </c>
      <c r="F11" s="316">
        <v>6</v>
      </c>
      <c r="G11" s="316">
        <v>7</v>
      </c>
    </row>
    <row r="12" spans="1:7" s="488" customFormat="1" ht="15.75" customHeight="1">
      <c r="A12" s="389">
        <v>1</v>
      </c>
      <c r="B12" s="261" t="s">
        <v>726</v>
      </c>
      <c r="C12" s="486">
        <v>592</v>
      </c>
      <c r="D12" s="486">
        <v>218</v>
      </c>
      <c r="E12" s="487">
        <f>D12*9000/100000</f>
        <v>19.62</v>
      </c>
      <c r="F12" s="487">
        <f>D12*1000/100000</f>
        <v>2.18</v>
      </c>
      <c r="G12" s="487">
        <f>E12+F12</f>
        <v>21.8</v>
      </c>
    </row>
    <row r="13" spans="1:7" s="488" customFormat="1" ht="15.75" customHeight="1">
      <c r="A13" s="389">
        <v>2</v>
      </c>
      <c r="B13" s="261" t="s">
        <v>727</v>
      </c>
      <c r="C13" s="486">
        <v>758</v>
      </c>
      <c r="D13" s="486">
        <v>328</v>
      </c>
      <c r="E13" s="487">
        <f aca="true" t="shared" si="0" ref="E13:E23">D13*9000/100000</f>
        <v>29.52</v>
      </c>
      <c r="F13" s="487">
        <f aca="true" t="shared" si="1" ref="F13:F23">D13*1000/100000</f>
        <v>3.28</v>
      </c>
      <c r="G13" s="487">
        <f aca="true" t="shared" si="2" ref="G13:G23">E13+F13</f>
        <v>32.8</v>
      </c>
    </row>
    <row r="14" spans="1:7" s="488" customFormat="1" ht="15.75" customHeight="1">
      <c r="A14" s="389">
        <v>3</v>
      </c>
      <c r="B14" s="261" t="s">
        <v>728</v>
      </c>
      <c r="C14" s="486">
        <v>328</v>
      </c>
      <c r="D14" s="486">
        <v>122</v>
      </c>
      <c r="E14" s="487">
        <f t="shared" si="0"/>
        <v>10.98</v>
      </c>
      <c r="F14" s="487">
        <f t="shared" si="1"/>
        <v>1.22</v>
      </c>
      <c r="G14" s="487">
        <f t="shared" si="2"/>
        <v>12.200000000000001</v>
      </c>
    </row>
    <row r="15" spans="1:7" s="488" customFormat="1" ht="15.75" customHeight="1">
      <c r="A15" s="389">
        <v>4</v>
      </c>
      <c r="B15" s="261" t="s">
        <v>729</v>
      </c>
      <c r="C15" s="486">
        <v>779</v>
      </c>
      <c r="D15" s="486">
        <v>524</v>
      </c>
      <c r="E15" s="487">
        <f t="shared" si="0"/>
        <v>47.16</v>
      </c>
      <c r="F15" s="487">
        <f t="shared" si="1"/>
        <v>5.24</v>
      </c>
      <c r="G15" s="487">
        <f t="shared" si="2"/>
        <v>52.4</v>
      </c>
    </row>
    <row r="16" spans="1:7" s="488" customFormat="1" ht="15.75" customHeight="1">
      <c r="A16" s="389">
        <v>5</v>
      </c>
      <c r="B16" s="261" t="s">
        <v>730</v>
      </c>
      <c r="C16" s="486">
        <v>44</v>
      </c>
      <c r="D16" s="486">
        <v>9</v>
      </c>
      <c r="E16" s="487">
        <f t="shared" si="0"/>
        <v>0.81</v>
      </c>
      <c r="F16" s="487">
        <f t="shared" si="1"/>
        <v>0.09</v>
      </c>
      <c r="G16" s="487">
        <f t="shared" si="2"/>
        <v>0.9</v>
      </c>
    </row>
    <row r="17" spans="1:7" s="488" customFormat="1" ht="15.75" customHeight="1">
      <c r="A17" s="389">
        <v>6</v>
      </c>
      <c r="B17" s="261" t="s">
        <v>731</v>
      </c>
      <c r="C17" s="486">
        <v>733</v>
      </c>
      <c r="D17" s="486">
        <v>381</v>
      </c>
      <c r="E17" s="487">
        <f t="shared" si="0"/>
        <v>34.29</v>
      </c>
      <c r="F17" s="487">
        <f t="shared" si="1"/>
        <v>3.81</v>
      </c>
      <c r="G17" s="487">
        <f t="shared" si="2"/>
        <v>38.1</v>
      </c>
    </row>
    <row r="18" spans="1:7" s="488" customFormat="1" ht="15.75" customHeight="1">
      <c r="A18" s="389">
        <v>7</v>
      </c>
      <c r="B18" s="261" t="s">
        <v>732</v>
      </c>
      <c r="C18" s="486">
        <f>29+15</f>
        <v>44</v>
      </c>
      <c r="D18" s="486">
        <f>20+12</f>
        <v>32</v>
      </c>
      <c r="E18" s="487">
        <f t="shared" si="0"/>
        <v>2.88</v>
      </c>
      <c r="F18" s="487">
        <f t="shared" si="1"/>
        <v>0.32</v>
      </c>
      <c r="G18" s="487">
        <f t="shared" si="2"/>
        <v>3.1999999999999997</v>
      </c>
    </row>
    <row r="19" spans="1:7" s="662" customFormat="1" ht="15">
      <c r="A19" s="389">
        <v>8</v>
      </c>
      <c r="B19" s="261" t="s">
        <v>733</v>
      </c>
      <c r="C19" s="668">
        <v>521</v>
      </c>
      <c r="D19" s="668">
        <v>312</v>
      </c>
      <c r="E19" s="487">
        <f t="shared" si="0"/>
        <v>28.08</v>
      </c>
      <c r="F19" s="487">
        <f t="shared" si="1"/>
        <v>3.12</v>
      </c>
      <c r="G19" s="487">
        <f t="shared" si="2"/>
        <v>31.2</v>
      </c>
    </row>
    <row r="20" spans="1:7" s="662" customFormat="1" ht="15">
      <c r="A20" s="389">
        <v>9</v>
      </c>
      <c r="B20" s="261" t="s">
        <v>734</v>
      </c>
      <c r="C20" s="668">
        <v>1271</v>
      </c>
      <c r="D20" s="668">
        <v>963</v>
      </c>
      <c r="E20" s="487">
        <f t="shared" si="0"/>
        <v>86.67</v>
      </c>
      <c r="F20" s="487">
        <f t="shared" si="1"/>
        <v>9.63</v>
      </c>
      <c r="G20" s="487">
        <f t="shared" si="2"/>
        <v>96.3</v>
      </c>
    </row>
    <row r="21" spans="1:7" s="662" customFormat="1" ht="15">
      <c r="A21" s="389">
        <v>10</v>
      </c>
      <c r="B21" s="261" t="s">
        <v>735</v>
      </c>
      <c r="C21" s="668">
        <v>78</v>
      </c>
      <c r="D21" s="668">
        <v>28</v>
      </c>
      <c r="E21" s="487">
        <f t="shared" si="0"/>
        <v>2.52</v>
      </c>
      <c r="F21" s="487">
        <f t="shared" si="1"/>
        <v>0.28</v>
      </c>
      <c r="G21" s="487">
        <f t="shared" si="2"/>
        <v>2.8</v>
      </c>
    </row>
    <row r="22" spans="1:7" s="662" customFormat="1" ht="15">
      <c r="A22" s="389">
        <v>11</v>
      </c>
      <c r="B22" s="261" t="s">
        <v>736</v>
      </c>
      <c r="C22" s="668">
        <v>182</v>
      </c>
      <c r="D22" s="668">
        <v>99</v>
      </c>
      <c r="E22" s="487">
        <f t="shared" si="0"/>
        <v>8.91</v>
      </c>
      <c r="F22" s="487">
        <f t="shared" si="1"/>
        <v>0.99</v>
      </c>
      <c r="G22" s="487">
        <f t="shared" si="2"/>
        <v>9.9</v>
      </c>
    </row>
    <row r="23" spans="1:33" s="660" customFormat="1" ht="15">
      <c r="A23" s="389">
        <v>12</v>
      </c>
      <c r="B23" s="261" t="s">
        <v>737</v>
      </c>
      <c r="C23" s="668">
        <v>123</v>
      </c>
      <c r="D23" s="669">
        <v>66</v>
      </c>
      <c r="E23" s="487">
        <f t="shared" si="0"/>
        <v>5.94</v>
      </c>
      <c r="F23" s="487">
        <f t="shared" si="1"/>
        <v>0.66</v>
      </c>
      <c r="G23" s="487">
        <f t="shared" si="2"/>
        <v>6.6000000000000005</v>
      </c>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row>
    <row r="24" spans="1:7" s="420" customFormat="1" ht="15">
      <c r="A24" s="29"/>
      <c r="B24" s="29" t="s">
        <v>17</v>
      </c>
      <c r="C24" s="418">
        <f>SUM(C12:C23)</f>
        <v>5453</v>
      </c>
      <c r="D24" s="418">
        <f>SUM(D12:D23)</f>
        <v>3082</v>
      </c>
      <c r="E24" s="419">
        <f>SUM(E12:E23)</f>
        <v>277.38</v>
      </c>
      <c r="F24" s="419">
        <f>SUM(F12:F23)</f>
        <v>30.82</v>
      </c>
      <c r="G24" s="419">
        <f>SUM(G12:G23)</f>
        <v>308.2</v>
      </c>
    </row>
    <row r="25" spans="1:7" ht="15">
      <c r="A25" s="267"/>
      <c r="B25" s="78"/>
      <c r="C25" s="417"/>
      <c r="D25" s="78"/>
      <c r="E25" s="78"/>
      <c r="F25" s="78"/>
      <c r="G25" s="78"/>
    </row>
    <row r="26" spans="1:7" ht="15">
      <c r="A26" s="267"/>
      <c r="B26" s="78"/>
      <c r="C26" s="417"/>
      <c r="D26" s="78"/>
      <c r="E26" s="78"/>
      <c r="F26" s="78"/>
      <c r="G26" s="78"/>
    </row>
    <row r="27" spans="1:7" ht="15">
      <c r="A27" s="267"/>
      <c r="B27" s="78"/>
      <c r="C27" s="417"/>
      <c r="D27" s="78"/>
      <c r="E27" s="78"/>
      <c r="F27" s="78"/>
      <c r="G27" s="78"/>
    </row>
    <row r="28" spans="1:7" s="16" customFormat="1" ht="18" customHeight="1" thickBot="1">
      <c r="A28" s="14" t="s">
        <v>20</v>
      </c>
      <c r="B28" s="618"/>
      <c r="C28" s="538"/>
      <c r="D28" s="538"/>
      <c r="E28" s="538"/>
      <c r="F28" s="732" t="s">
        <v>777</v>
      </c>
      <c r="G28" s="732"/>
    </row>
    <row r="29" spans="1:7" s="16" customFormat="1" ht="15.75">
      <c r="A29" s="14"/>
      <c r="B29" s="14"/>
      <c r="C29" s="538"/>
      <c r="D29" s="538"/>
      <c r="E29" s="538"/>
      <c r="F29" s="538"/>
      <c r="G29" s="538"/>
    </row>
    <row r="30" spans="1:8" ht="15.75">
      <c r="A30" s="631"/>
      <c r="B30" s="631"/>
      <c r="C30" s="631"/>
      <c r="D30" s="631"/>
      <c r="E30" s="631"/>
      <c r="F30" s="1156"/>
      <c r="G30" s="1156"/>
      <c r="H30" s="15"/>
    </row>
    <row r="31" spans="1:10" ht="15.75">
      <c r="A31" s="14"/>
      <c r="B31" s="631"/>
      <c r="C31" s="514" t="s">
        <v>778</v>
      </c>
      <c r="D31" s="103"/>
      <c r="E31" s="36"/>
      <c r="F31" s="540" t="s">
        <v>1019</v>
      </c>
      <c r="G31" s="14"/>
      <c r="H31" s="15"/>
      <c r="I31" s="34"/>
      <c r="J31" s="34"/>
    </row>
    <row r="32" spans="1:10" ht="15.75">
      <c r="A32" s="631"/>
      <c r="B32" s="103"/>
      <c r="C32" s="515" t="s">
        <v>779</v>
      </c>
      <c r="D32" s="103"/>
      <c r="E32" s="36"/>
      <c r="F32" s="14" t="s">
        <v>756</v>
      </c>
      <c r="G32" s="14"/>
      <c r="H32" s="15"/>
      <c r="I32" s="34"/>
      <c r="J32" s="34"/>
    </row>
    <row r="33" spans="1:8" ht="15.75">
      <c r="A33" s="538"/>
      <c r="B33" s="14"/>
      <c r="C33" s="516" t="s">
        <v>780</v>
      </c>
      <c r="D33" s="14"/>
      <c r="E33" s="103"/>
      <c r="F33" s="14" t="s">
        <v>81</v>
      </c>
      <c r="G33" s="14" t="s">
        <v>11</v>
      </c>
      <c r="H33" s="15"/>
    </row>
  </sheetData>
  <sheetProtection/>
  <mergeCells count="10">
    <mergeCell ref="B3:F3"/>
    <mergeCell ref="F2:G2"/>
    <mergeCell ref="F30:G30"/>
    <mergeCell ref="E9:G9"/>
    <mergeCell ref="A9:A10"/>
    <mergeCell ref="B9:B10"/>
    <mergeCell ref="C9:C10"/>
    <mergeCell ref="D9:D10"/>
    <mergeCell ref="B5:H5"/>
    <mergeCell ref="F28:G2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5" r:id="rId1"/>
</worksheet>
</file>

<file path=xl/worksheets/sheet66.xml><?xml version="1.0" encoding="utf-8"?>
<worksheet xmlns="http://schemas.openxmlformats.org/spreadsheetml/2006/main" xmlns:r="http://schemas.openxmlformats.org/officeDocument/2006/relationships">
  <sheetPr>
    <tabColor theme="3" tint="0.7999799847602844"/>
    <pageSetUpPr fitToPage="1"/>
  </sheetPr>
  <dimension ref="A2:X33"/>
  <sheetViews>
    <sheetView view="pageBreakPreview" zoomScale="90" zoomScaleNormal="90" zoomScaleSheetLayoutView="90" zoomScalePageLayoutView="0" workbookViewId="0" topLeftCell="C10">
      <selection activeCell="S25" sqref="S25"/>
    </sheetView>
  </sheetViews>
  <sheetFormatPr defaultColWidth="9.140625" defaultRowHeight="12.75"/>
  <cols>
    <col min="1" max="1" width="9.140625" style="71" customWidth="1"/>
    <col min="2" max="2" width="12.8515625" style="71" customWidth="1"/>
    <col min="3" max="3" width="9.7109375" style="71" customWidth="1"/>
    <col min="4" max="4" width="8.140625" style="71" customWidth="1"/>
    <col min="5" max="5" width="7.421875" style="71" customWidth="1"/>
    <col min="6" max="6" width="9.140625" style="71" customWidth="1"/>
    <col min="7" max="7" width="9.57421875" style="71" customWidth="1"/>
    <col min="8" max="8" width="8.140625" style="71" customWidth="1"/>
    <col min="9" max="9" width="6.8515625" style="71" customWidth="1"/>
    <col min="10" max="10" width="9.28125" style="71" customWidth="1"/>
    <col min="11" max="11" width="10.57421875" style="71" customWidth="1"/>
    <col min="12" max="12" width="8.7109375" style="71" customWidth="1"/>
    <col min="13" max="13" width="7.421875" style="71" customWidth="1"/>
    <col min="14" max="14" width="8.57421875" style="71" customWidth="1"/>
    <col min="15" max="15" width="8.7109375" style="71" customWidth="1"/>
    <col min="16" max="16" width="8.57421875" style="71" customWidth="1"/>
    <col min="17" max="17" width="7.8515625" style="71" customWidth="1"/>
    <col min="18" max="18" width="8.57421875" style="71" customWidth="1"/>
    <col min="19" max="20" width="10.57421875" style="71" customWidth="1"/>
    <col min="21" max="21" width="11.140625" style="71" customWidth="1"/>
    <col min="22" max="22" width="17.8515625" style="71" customWidth="1"/>
    <col min="23" max="16384" width="9.140625" style="71" customWidth="1"/>
  </cols>
  <sheetData>
    <row r="1" ht="45.75" customHeight="1"/>
    <row r="2" spans="3:24" s="16" customFormat="1" ht="15.75">
      <c r="C2" s="41"/>
      <c r="D2" s="41"/>
      <c r="E2" s="41"/>
      <c r="F2" s="41"/>
      <c r="G2" s="41"/>
      <c r="H2" s="41"/>
      <c r="I2" s="103" t="s">
        <v>0</v>
      </c>
      <c r="J2" s="103"/>
      <c r="S2" s="37"/>
      <c r="T2" s="37"/>
      <c r="U2" s="884" t="s">
        <v>530</v>
      </c>
      <c r="V2" s="884"/>
      <c r="W2" s="39"/>
      <c r="X2" s="39"/>
    </row>
    <row r="3" spans="5:16" s="16" customFormat="1" ht="20.25">
      <c r="E3" s="796" t="s">
        <v>781</v>
      </c>
      <c r="F3" s="796"/>
      <c r="G3" s="796"/>
      <c r="H3" s="796"/>
      <c r="I3" s="796"/>
      <c r="J3" s="796"/>
      <c r="K3" s="796"/>
      <c r="L3" s="796"/>
      <c r="M3" s="796"/>
      <c r="N3" s="796"/>
      <c r="O3" s="796"/>
      <c r="P3" s="796"/>
    </row>
    <row r="4" spans="8:16" s="16" customFormat="1" ht="20.25">
      <c r="H4" s="40"/>
      <c r="I4" s="40"/>
      <c r="J4" s="40"/>
      <c r="K4" s="40"/>
      <c r="L4" s="40"/>
      <c r="M4" s="40"/>
      <c r="N4" s="40"/>
      <c r="O4" s="40"/>
      <c r="P4" s="40"/>
    </row>
    <row r="5" spans="3:23" ht="15.75">
      <c r="C5" s="764" t="s">
        <v>682</v>
      </c>
      <c r="D5" s="764"/>
      <c r="E5" s="764"/>
      <c r="F5" s="764"/>
      <c r="G5" s="764"/>
      <c r="H5" s="764"/>
      <c r="I5" s="764"/>
      <c r="J5" s="764"/>
      <c r="K5" s="764"/>
      <c r="L5" s="764"/>
      <c r="M5" s="764"/>
      <c r="N5" s="764"/>
      <c r="O5" s="764"/>
      <c r="P5" s="764"/>
      <c r="Q5" s="764"/>
      <c r="R5" s="43"/>
      <c r="S5" s="110"/>
      <c r="T5" s="110"/>
      <c r="U5" s="110"/>
      <c r="V5" s="110"/>
      <c r="W5" s="103"/>
    </row>
    <row r="6" spans="3:23" ht="15">
      <c r="C6" s="72"/>
      <c r="D6" s="72"/>
      <c r="E6" s="72"/>
      <c r="F6" s="72"/>
      <c r="G6" s="72"/>
      <c r="H6" s="72"/>
      <c r="M6" s="72"/>
      <c r="N6" s="72"/>
      <c r="O6" s="72"/>
      <c r="P6" s="72"/>
      <c r="Q6" s="72"/>
      <c r="R6" s="72"/>
      <c r="S6" s="72"/>
      <c r="T6" s="72"/>
      <c r="U6" s="72"/>
      <c r="V6" s="72"/>
      <c r="W6" s="72"/>
    </row>
    <row r="7" spans="1:3" ht="15">
      <c r="A7" s="199" t="s">
        <v>755</v>
      </c>
      <c r="B7" s="199"/>
      <c r="C7" s="200"/>
    </row>
    <row r="8" ht="15">
      <c r="B8" s="300"/>
    </row>
    <row r="9" spans="1:22" s="75" customFormat="1" ht="24.75" customHeight="1">
      <c r="A9" s="817" t="s">
        <v>2</v>
      </c>
      <c r="B9" s="1173" t="s">
        <v>3</v>
      </c>
      <c r="C9" s="1163" t="s">
        <v>683</v>
      </c>
      <c r="D9" s="1164"/>
      <c r="E9" s="1164"/>
      <c r="F9" s="1164"/>
      <c r="G9" s="1163" t="s">
        <v>686</v>
      </c>
      <c r="H9" s="1164"/>
      <c r="I9" s="1164"/>
      <c r="J9" s="1164"/>
      <c r="K9" s="1163" t="s">
        <v>687</v>
      </c>
      <c r="L9" s="1164"/>
      <c r="M9" s="1164"/>
      <c r="N9" s="1164"/>
      <c r="O9" s="1163" t="s">
        <v>688</v>
      </c>
      <c r="P9" s="1164"/>
      <c r="Q9" s="1164"/>
      <c r="R9" s="1164"/>
      <c r="S9" s="1195" t="s">
        <v>17</v>
      </c>
      <c r="T9" s="1196"/>
      <c r="U9" s="1196"/>
      <c r="V9" s="1196"/>
    </row>
    <row r="10" spans="1:22" s="76" customFormat="1" ht="29.25" customHeight="1">
      <c r="A10" s="817"/>
      <c r="B10" s="1173"/>
      <c r="C10" s="1190" t="s">
        <v>684</v>
      </c>
      <c r="D10" s="1192" t="s">
        <v>909</v>
      </c>
      <c r="E10" s="1193"/>
      <c r="F10" s="1194"/>
      <c r="G10" s="1190" t="s">
        <v>684</v>
      </c>
      <c r="H10" s="1192" t="s">
        <v>909</v>
      </c>
      <c r="I10" s="1193"/>
      <c r="J10" s="1194"/>
      <c r="K10" s="1190" t="s">
        <v>684</v>
      </c>
      <c r="L10" s="1192" t="s">
        <v>909</v>
      </c>
      <c r="M10" s="1193"/>
      <c r="N10" s="1194"/>
      <c r="O10" s="1190" t="s">
        <v>684</v>
      </c>
      <c r="P10" s="1192" t="s">
        <v>909</v>
      </c>
      <c r="Q10" s="1193"/>
      <c r="R10" s="1194"/>
      <c r="S10" s="1190" t="s">
        <v>684</v>
      </c>
      <c r="T10" s="1192" t="s">
        <v>908</v>
      </c>
      <c r="U10" s="1193"/>
      <c r="V10" s="1194"/>
    </row>
    <row r="11" spans="1:22" s="76" customFormat="1" ht="46.5" customHeight="1">
      <c r="A11" s="817"/>
      <c r="B11" s="1173"/>
      <c r="C11" s="1191"/>
      <c r="D11" s="70" t="s">
        <v>685</v>
      </c>
      <c r="E11" s="70" t="s">
        <v>195</v>
      </c>
      <c r="F11" s="70" t="s">
        <v>17</v>
      </c>
      <c r="G11" s="1191"/>
      <c r="H11" s="70" t="s">
        <v>685</v>
      </c>
      <c r="I11" s="70" t="s">
        <v>195</v>
      </c>
      <c r="J11" s="70" t="s">
        <v>17</v>
      </c>
      <c r="K11" s="1191"/>
      <c r="L11" s="70" t="s">
        <v>685</v>
      </c>
      <c r="M11" s="70" t="s">
        <v>195</v>
      </c>
      <c r="N11" s="70" t="s">
        <v>17</v>
      </c>
      <c r="O11" s="1191"/>
      <c r="P11" s="70" t="s">
        <v>685</v>
      </c>
      <c r="Q11" s="70" t="s">
        <v>195</v>
      </c>
      <c r="R11" s="70" t="s">
        <v>17</v>
      </c>
      <c r="S11" s="1191"/>
      <c r="T11" s="70" t="s">
        <v>685</v>
      </c>
      <c r="U11" s="70" t="s">
        <v>195</v>
      </c>
      <c r="V11" s="70" t="s">
        <v>17</v>
      </c>
    </row>
    <row r="12" spans="1:22" s="145" customFormat="1" ht="15.75" customHeight="1">
      <c r="A12" s="301">
        <v>1</v>
      </c>
      <c r="B12" s="144">
        <v>2</v>
      </c>
      <c r="C12" s="144">
        <v>3</v>
      </c>
      <c r="D12" s="301">
        <v>4</v>
      </c>
      <c r="E12" s="144">
        <v>5</v>
      </c>
      <c r="F12" s="144">
        <v>6</v>
      </c>
      <c r="G12" s="301">
        <v>7</v>
      </c>
      <c r="H12" s="144">
        <v>8</v>
      </c>
      <c r="I12" s="144">
        <v>9</v>
      </c>
      <c r="J12" s="301">
        <v>10</v>
      </c>
      <c r="K12" s="144">
        <v>11</v>
      </c>
      <c r="L12" s="144">
        <v>12</v>
      </c>
      <c r="M12" s="301">
        <v>13</v>
      </c>
      <c r="N12" s="144">
        <v>14</v>
      </c>
      <c r="O12" s="144">
        <v>15</v>
      </c>
      <c r="P12" s="301">
        <v>16</v>
      </c>
      <c r="Q12" s="144">
        <v>17</v>
      </c>
      <c r="R12" s="144">
        <v>18</v>
      </c>
      <c r="S12" s="301">
        <v>19</v>
      </c>
      <c r="T12" s="144">
        <v>20</v>
      </c>
      <c r="U12" s="144">
        <v>21</v>
      </c>
      <c r="V12" s="301">
        <v>22</v>
      </c>
    </row>
    <row r="13" spans="1:22" s="662" customFormat="1" ht="15">
      <c r="A13" s="389">
        <v>1</v>
      </c>
      <c r="B13" s="261" t="s">
        <v>726</v>
      </c>
      <c r="C13" s="660">
        <v>0</v>
      </c>
      <c r="D13" s="661">
        <f>C13*9000/100000</f>
        <v>0</v>
      </c>
      <c r="E13" s="661">
        <f>C13*1000/100000</f>
        <v>0</v>
      </c>
      <c r="F13" s="661">
        <f>D13+E13</f>
        <v>0</v>
      </c>
      <c r="G13" s="660">
        <v>0</v>
      </c>
      <c r="H13" s="661">
        <f>G13*13500/100000</f>
        <v>0</v>
      </c>
      <c r="I13" s="661">
        <f>G13*1500/100000</f>
        <v>0</v>
      </c>
      <c r="J13" s="661">
        <f>H13+I13</f>
        <v>0</v>
      </c>
      <c r="K13" s="660">
        <v>0</v>
      </c>
      <c r="L13" s="661">
        <f>K13*18000/100000</f>
        <v>0</v>
      </c>
      <c r="M13" s="661">
        <f>K13*2000/100000</f>
        <v>0</v>
      </c>
      <c r="N13" s="661">
        <f>L13+M13</f>
        <v>0</v>
      </c>
      <c r="O13" s="660">
        <v>0</v>
      </c>
      <c r="P13" s="661">
        <f>O13*22500/100000</f>
        <v>0</v>
      </c>
      <c r="Q13" s="661">
        <f>O13*2500/100000</f>
        <v>0</v>
      </c>
      <c r="R13" s="661">
        <f>P13+Q13</f>
        <v>0</v>
      </c>
      <c r="S13" s="660">
        <f>C13+G13+K13+O13</f>
        <v>0</v>
      </c>
      <c r="T13" s="661">
        <f>D13+H13+L13+P13</f>
        <v>0</v>
      </c>
      <c r="U13" s="661">
        <f>E13+I13+M13+Q13</f>
        <v>0</v>
      </c>
      <c r="V13" s="661">
        <f>T13+U13</f>
        <v>0</v>
      </c>
    </row>
    <row r="14" spans="1:22" s="662" customFormat="1" ht="15">
      <c r="A14" s="389">
        <v>2</v>
      </c>
      <c r="B14" s="261" t="s">
        <v>727</v>
      </c>
      <c r="C14" s="660">
        <v>17</v>
      </c>
      <c r="D14" s="661">
        <f aca="true" t="shared" si="0" ref="D14:D24">C14*9000/100000</f>
        <v>1.53</v>
      </c>
      <c r="E14" s="661">
        <f aca="true" t="shared" si="1" ref="E14:E24">C14*1000/100000</f>
        <v>0.17</v>
      </c>
      <c r="F14" s="661">
        <f aca="true" t="shared" si="2" ref="F14:F24">D14+E14</f>
        <v>1.7</v>
      </c>
      <c r="G14" s="660">
        <v>0</v>
      </c>
      <c r="H14" s="661">
        <f aca="true" t="shared" si="3" ref="H14:H24">G14*13500/100000</f>
        <v>0</v>
      </c>
      <c r="I14" s="661">
        <f aca="true" t="shared" si="4" ref="I14:I24">G14*1500/100000</f>
        <v>0</v>
      </c>
      <c r="J14" s="661">
        <f aca="true" t="shared" si="5" ref="J14:J24">H14+I14</f>
        <v>0</v>
      </c>
      <c r="K14" s="660">
        <v>0</v>
      </c>
      <c r="L14" s="661">
        <f aca="true" t="shared" si="6" ref="L14:L24">K14*18000/100000</f>
        <v>0</v>
      </c>
      <c r="M14" s="661">
        <f aca="true" t="shared" si="7" ref="M14:M24">K14*2000/100000</f>
        <v>0</v>
      </c>
      <c r="N14" s="661">
        <f aca="true" t="shared" si="8" ref="N14:N24">L14+M14</f>
        <v>0</v>
      </c>
      <c r="O14" s="660">
        <v>0</v>
      </c>
      <c r="P14" s="661">
        <f aca="true" t="shared" si="9" ref="P14:P24">O14*22500/100000</f>
        <v>0</v>
      </c>
      <c r="Q14" s="661">
        <f aca="true" t="shared" si="10" ref="Q14:Q24">O14*2500/100000</f>
        <v>0</v>
      </c>
      <c r="R14" s="661">
        <f aca="true" t="shared" si="11" ref="R14:R24">P14+Q14</f>
        <v>0</v>
      </c>
      <c r="S14" s="660">
        <f aca="true" t="shared" si="12" ref="S14:S24">C14+G14+K14+O14</f>
        <v>17</v>
      </c>
      <c r="T14" s="661">
        <f aca="true" t="shared" si="13" ref="T14:U24">D14+H14+L14+P14</f>
        <v>1.53</v>
      </c>
      <c r="U14" s="661">
        <f t="shared" si="13"/>
        <v>0.17</v>
      </c>
      <c r="V14" s="661">
        <f aca="true" t="shared" si="14" ref="V14:V24">T14+U14</f>
        <v>1.7</v>
      </c>
    </row>
    <row r="15" spans="1:22" s="662" customFormat="1" ht="15">
      <c r="A15" s="389">
        <v>3</v>
      </c>
      <c r="B15" s="261" t="s">
        <v>728</v>
      </c>
      <c r="C15" s="660">
        <v>0</v>
      </c>
      <c r="D15" s="661">
        <f t="shared" si="0"/>
        <v>0</v>
      </c>
      <c r="E15" s="661">
        <f t="shared" si="1"/>
        <v>0</v>
      </c>
      <c r="F15" s="661">
        <f t="shared" si="2"/>
        <v>0</v>
      </c>
      <c r="G15" s="660">
        <v>0</v>
      </c>
      <c r="H15" s="661">
        <f t="shared" si="3"/>
        <v>0</v>
      </c>
      <c r="I15" s="661">
        <f t="shared" si="4"/>
        <v>0</v>
      </c>
      <c r="J15" s="661">
        <f t="shared" si="5"/>
        <v>0</v>
      </c>
      <c r="K15" s="660">
        <v>0</v>
      </c>
      <c r="L15" s="661">
        <f t="shared" si="6"/>
        <v>0</v>
      </c>
      <c r="M15" s="661">
        <f t="shared" si="7"/>
        <v>0</v>
      </c>
      <c r="N15" s="661">
        <f t="shared" si="8"/>
        <v>0</v>
      </c>
      <c r="O15" s="660">
        <v>0</v>
      </c>
      <c r="P15" s="661">
        <f t="shared" si="9"/>
        <v>0</v>
      </c>
      <c r="Q15" s="661">
        <f t="shared" si="10"/>
        <v>0</v>
      </c>
      <c r="R15" s="661">
        <f t="shared" si="11"/>
        <v>0</v>
      </c>
      <c r="S15" s="660">
        <f t="shared" si="12"/>
        <v>0</v>
      </c>
      <c r="T15" s="661">
        <f t="shared" si="13"/>
        <v>0</v>
      </c>
      <c r="U15" s="661">
        <f t="shared" si="13"/>
        <v>0</v>
      </c>
      <c r="V15" s="661">
        <f t="shared" si="14"/>
        <v>0</v>
      </c>
    </row>
    <row r="16" spans="1:22" s="662" customFormat="1" ht="15">
      <c r="A16" s="389">
        <v>4</v>
      </c>
      <c r="B16" s="261" t="s">
        <v>729</v>
      </c>
      <c r="C16" s="660">
        <v>0</v>
      </c>
      <c r="D16" s="661">
        <f t="shared" si="0"/>
        <v>0</v>
      </c>
      <c r="E16" s="661">
        <f t="shared" si="1"/>
        <v>0</v>
      </c>
      <c r="F16" s="661">
        <f t="shared" si="2"/>
        <v>0</v>
      </c>
      <c r="G16" s="660">
        <v>0</v>
      </c>
      <c r="H16" s="661">
        <f t="shared" si="3"/>
        <v>0</v>
      </c>
      <c r="I16" s="661">
        <f t="shared" si="4"/>
        <v>0</v>
      </c>
      <c r="J16" s="661">
        <f t="shared" si="5"/>
        <v>0</v>
      </c>
      <c r="K16" s="660">
        <v>0</v>
      </c>
      <c r="L16" s="661">
        <f t="shared" si="6"/>
        <v>0</v>
      </c>
      <c r="M16" s="661">
        <f t="shared" si="7"/>
        <v>0</v>
      </c>
      <c r="N16" s="661">
        <f t="shared" si="8"/>
        <v>0</v>
      </c>
      <c r="O16" s="660">
        <v>0</v>
      </c>
      <c r="P16" s="661">
        <f t="shared" si="9"/>
        <v>0</v>
      </c>
      <c r="Q16" s="661">
        <f t="shared" si="10"/>
        <v>0</v>
      </c>
      <c r="R16" s="661">
        <f t="shared" si="11"/>
        <v>0</v>
      </c>
      <c r="S16" s="660">
        <f t="shared" si="12"/>
        <v>0</v>
      </c>
      <c r="T16" s="661">
        <f t="shared" si="13"/>
        <v>0</v>
      </c>
      <c r="U16" s="661">
        <f t="shared" si="13"/>
        <v>0</v>
      </c>
      <c r="V16" s="661">
        <f t="shared" si="14"/>
        <v>0</v>
      </c>
    </row>
    <row r="17" spans="1:22" s="662" customFormat="1" ht="15">
      <c r="A17" s="389">
        <v>5</v>
      </c>
      <c r="B17" s="261" t="s">
        <v>730</v>
      </c>
      <c r="C17" s="660">
        <v>0</v>
      </c>
      <c r="D17" s="661">
        <f t="shared" si="0"/>
        <v>0</v>
      </c>
      <c r="E17" s="661">
        <f t="shared" si="1"/>
        <v>0</v>
      </c>
      <c r="F17" s="661">
        <f t="shared" si="2"/>
        <v>0</v>
      </c>
      <c r="G17" s="660">
        <v>0</v>
      </c>
      <c r="H17" s="661">
        <f t="shared" si="3"/>
        <v>0</v>
      </c>
      <c r="I17" s="661">
        <f t="shared" si="4"/>
        <v>0</v>
      </c>
      <c r="J17" s="661">
        <f t="shared" si="5"/>
        <v>0</v>
      </c>
      <c r="K17" s="660">
        <v>0</v>
      </c>
      <c r="L17" s="661">
        <f t="shared" si="6"/>
        <v>0</v>
      </c>
      <c r="M17" s="661">
        <f t="shared" si="7"/>
        <v>0</v>
      </c>
      <c r="N17" s="661">
        <f t="shared" si="8"/>
        <v>0</v>
      </c>
      <c r="O17" s="660">
        <v>0</v>
      </c>
      <c r="P17" s="661">
        <f t="shared" si="9"/>
        <v>0</v>
      </c>
      <c r="Q17" s="661">
        <f t="shared" si="10"/>
        <v>0</v>
      </c>
      <c r="R17" s="661">
        <f t="shared" si="11"/>
        <v>0</v>
      </c>
      <c r="S17" s="660">
        <f t="shared" si="12"/>
        <v>0</v>
      </c>
      <c r="T17" s="661">
        <f t="shared" si="13"/>
        <v>0</v>
      </c>
      <c r="U17" s="661">
        <f t="shared" si="13"/>
        <v>0</v>
      </c>
      <c r="V17" s="661">
        <f t="shared" si="14"/>
        <v>0</v>
      </c>
    </row>
    <row r="18" spans="1:22" s="662" customFormat="1" ht="15">
      <c r="A18" s="389">
        <v>6</v>
      </c>
      <c r="B18" s="261" t="s">
        <v>731</v>
      </c>
      <c r="C18" s="660">
        <v>1</v>
      </c>
      <c r="D18" s="661">
        <f t="shared" si="0"/>
        <v>0.09</v>
      </c>
      <c r="E18" s="661">
        <f t="shared" si="1"/>
        <v>0.01</v>
      </c>
      <c r="F18" s="661">
        <f t="shared" si="2"/>
        <v>0.09999999999999999</v>
      </c>
      <c r="G18" s="660">
        <v>0</v>
      </c>
      <c r="H18" s="661">
        <f t="shared" si="3"/>
        <v>0</v>
      </c>
      <c r="I18" s="661">
        <f t="shared" si="4"/>
        <v>0</v>
      </c>
      <c r="J18" s="661">
        <f t="shared" si="5"/>
        <v>0</v>
      </c>
      <c r="K18" s="660">
        <v>0</v>
      </c>
      <c r="L18" s="661">
        <f t="shared" si="6"/>
        <v>0</v>
      </c>
      <c r="M18" s="661">
        <f t="shared" si="7"/>
        <v>0</v>
      </c>
      <c r="N18" s="661">
        <f t="shared" si="8"/>
        <v>0</v>
      </c>
      <c r="O18" s="660">
        <v>0</v>
      </c>
      <c r="P18" s="661">
        <f t="shared" si="9"/>
        <v>0</v>
      </c>
      <c r="Q18" s="661">
        <f t="shared" si="10"/>
        <v>0</v>
      </c>
      <c r="R18" s="661">
        <f t="shared" si="11"/>
        <v>0</v>
      </c>
      <c r="S18" s="660">
        <f t="shared" si="12"/>
        <v>1</v>
      </c>
      <c r="T18" s="661">
        <f t="shared" si="13"/>
        <v>0.09</v>
      </c>
      <c r="U18" s="661">
        <f t="shared" si="13"/>
        <v>0.01</v>
      </c>
      <c r="V18" s="661">
        <f t="shared" si="14"/>
        <v>0.09999999999999999</v>
      </c>
    </row>
    <row r="19" spans="1:22" s="662" customFormat="1" ht="15">
      <c r="A19" s="389">
        <v>7</v>
      </c>
      <c r="B19" s="261" t="s">
        <v>732</v>
      </c>
      <c r="C19" s="660">
        <v>0</v>
      </c>
      <c r="D19" s="661">
        <f t="shared" si="0"/>
        <v>0</v>
      </c>
      <c r="E19" s="661">
        <f t="shared" si="1"/>
        <v>0</v>
      </c>
      <c r="F19" s="661">
        <f t="shared" si="2"/>
        <v>0</v>
      </c>
      <c r="G19" s="660">
        <v>0</v>
      </c>
      <c r="H19" s="661">
        <f t="shared" si="3"/>
        <v>0</v>
      </c>
      <c r="I19" s="661">
        <f t="shared" si="4"/>
        <v>0</v>
      </c>
      <c r="J19" s="661">
        <f t="shared" si="5"/>
        <v>0</v>
      </c>
      <c r="K19" s="660">
        <v>0</v>
      </c>
      <c r="L19" s="661">
        <f t="shared" si="6"/>
        <v>0</v>
      </c>
      <c r="M19" s="661">
        <f t="shared" si="7"/>
        <v>0</v>
      </c>
      <c r="N19" s="661">
        <f t="shared" si="8"/>
        <v>0</v>
      </c>
      <c r="O19" s="660">
        <v>0</v>
      </c>
      <c r="P19" s="661">
        <f t="shared" si="9"/>
        <v>0</v>
      </c>
      <c r="Q19" s="661">
        <f t="shared" si="10"/>
        <v>0</v>
      </c>
      <c r="R19" s="661">
        <f t="shared" si="11"/>
        <v>0</v>
      </c>
      <c r="S19" s="660">
        <f t="shared" si="12"/>
        <v>0</v>
      </c>
      <c r="T19" s="661">
        <f t="shared" si="13"/>
        <v>0</v>
      </c>
      <c r="U19" s="661">
        <f t="shared" si="13"/>
        <v>0</v>
      </c>
      <c r="V19" s="661">
        <f t="shared" si="14"/>
        <v>0</v>
      </c>
    </row>
    <row r="20" spans="1:22" s="662" customFormat="1" ht="15">
      <c r="A20" s="389">
        <v>8</v>
      </c>
      <c r="B20" s="261" t="s">
        <v>733</v>
      </c>
      <c r="C20" s="660">
        <v>0</v>
      </c>
      <c r="D20" s="661">
        <f t="shared" si="0"/>
        <v>0</v>
      </c>
      <c r="E20" s="661">
        <f t="shared" si="1"/>
        <v>0</v>
      </c>
      <c r="F20" s="661">
        <f t="shared" si="2"/>
        <v>0</v>
      </c>
      <c r="G20" s="660">
        <v>0</v>
      </c>
      <c r="H20" s="661">
        <f t="shared" si="3"/>
        <v>0</v>
      </c>
      <c r="I20" s="661">
        <f t="shared" si="4"/>
        <v>0</v>
      </c>
      <c r="J20" s="661">
        <f t="shared" si="5"/>
        <v>0</v>
      </c>
      <c r="K20" s="660">
        <v>0</v>
      </c>
      <c r="L20" s="661">
        <f t="shared" si="6"/>
        <v>0</v>
      </c>
      <c r="M20" s="661">
        <f t="shared" si="7"/>
        <v>0</v>
      </c>
      <c r="N20" s="661">
        <f t="shared" si="8"/>
        <v>0</v>
      </c>
      <c r="O20" s="660">
        <v>0</v>
      </c>
      <c r="P20" s="661">
        <f t="shared" si="9"/>
        <v>0</v>
      </c>
      <c r="Q20" s="661">
        <f t="shared" si="10"/>
        <v>0</v>
      </c>
      <c r="R20" s="661">
        <f t="shared" si="11"/>
        <v>0</v>
      </c>
      <c r="S20" s="660">
        <f t="shared" si="12"/>
        <v>0</v>
      </c>
      <c r="T20" s="661">
        <f t="shared" si="13"/>
        <v>0</v>
      </c>
      <c r="U20" s="661">
        <f t="shared" si="13"/>
        <v>0</v>
      </c>
      <c r="V20" s="661">
        <f t="shared" si="14"/>
        <v>0</v>
      </c>
    </row>
    <row r="21" spans="1:22" s="666" customFormat="1" ht="15">
      <c r="A21" s="663">
        <v>9</v>
      </c>
      <c r="B21" s="261" t="s">
        <v>734</v>
      </c>
      <c r="C21" s="664">
        <v>2</v>
      </c>
      <c r="D21" s="665">
        <f t="shared" si="0"/>
        <v>0.18</v>
      </c>
      <c r="E21" s="665">
        <f t="shared" si="1"/>
        <v>0.02</v>
      </c>
      <c r="F21" s="665">
        <f t="shared" si="2"/>
        <v>0.19999999999999998</v>
      </c>
      <c r="G21" s="664">
        <v>0</v>
      </c>
      <c r="H21" s="665">
        <f t="shared" si="3"/>
        <v>0</v>
      </c>
      <c r="I21" s="665">
        <f t="shared" si="4"/>
        <v>0</v>
      </c>
      <c r="J21" s="665">
        <f t="shared" si="5"/>
        <v>0</v>
      </c>
      <c r="K21" s="664">
        <v>0</v>
      </c>
      <c r="L21" s="665">
        <f t="shared" si="6"/>
        <v>0</v>
      </c>
      <c r="M21" s="665">
        <f t="shared" si="7"/>
        <v>0</v>
      </c>
      <c r="N21" s="665">
        <f t="shared" si="8"/>
        <v>0</v>
      </c>
      <c r="O21" s="664">
        <v>0</v>
      </c>
      <c r="P21" s="665">
        <f t="shared" si="9"/>
        <v>0</v>
      </c>
      <c r="Q21" s="665">
        <f t="shared" si="10"/>
        <v>0</v>
      </c>
      <c r="R21" s="665">
        <f t="shared" si="11"/>
        <v>0</v>
      </c>
      <c r="S21" s="664">
        <f t="shared" si="12"/>
        <v>2</v>
      </c>
      <c r="T21" s="665">
        <f t="shared" si="13"/>
        <v>0.18</v>
      </c>
      <c r="U21" s="665">
        <f t="shared" si="13"/>
        <v>0.02</v>
      </c>
      <c r="V21" s="665">
        <f t="shared" si="14"/>
        <v>0.19999999999999998</v>
      </c>
    </row>
    <row r="22" spans="1:22" s="662" customFormat="1" ht="15">
      <c r="A22" s="389">
        <v>10</v>
      </c>
      <c r="B22" s="261" t="s">
        <v>735</v>
      </c>
      <c r="C22" s="660">
        <v>3</v>
      </c>
      <c r="D22" s="661">
        <f t="shared" si="0"/>
        <v>0.27</v>
      </c>
      <c r="E22" s="661">
        <f t="shared" si="1"/>
        <v>0.03</v>
      </c>
      <c r="F22" s="661">
        <f t="shared" si="2"/>
        <v>0.30000000000000004</v>
      </c>
      <c r="G22" s="660">
        <v>0</v>
      </c>
      <c r="H22" s="661">
        <f t="shared" si="3"/>
        <v>0</v>
      </c>
      <c r="I22" s="661">
        <f t="shared" si="4"/>
        <v>0</v>
      </c>
      <c r="J22" s="661">
        <f t="shared" si="5"/>
        <v>0</v>
      </c>
      <c r="K22" s="660">
        <v>0</v>
      </c>
      <c r="L22" s="661">
        <f t="shared" si="6"/>
        <v>0</v>
      </c>
      <c r="M22" s="661">
        <f t="shared" si="7"/>
        <v>0</v>
      </c>
      <c r="N22" s="661">
        <f t="shared" si="8"/>
        <v>0</v>
      </c>
      <c r="O22" s="660">
        <v>0</v>
      </c>
      <c r="P22" s="661">
        <f t="shared" si="9"/>
        <v>0</v>
      </c>
      <c r="Q22" s="661">
        <f t="shared" si="10"/>
        <v>0</v>
      </c>
      <c r="R22" s="661">
        <f t="shared" si="11"/>
        <v>0</v>
      </c>
      <c r="S22" s="660">
        <f t="shared" si="12"/>
        <v>3</v>
      </c>
      <c r="T22" s="661">
        <f t="shared" si="13"/>
        <v>0.27</v>
      </c>
      <c r="U22" s="661">
        <f t="shared" si="13"/>
        <v>0.03</v>
      </c>
      <c r="V22" s="661">
        <f t="shared" si="14"/>
        <v>0.30000000000000004</v>
      </c>
    </row>
    <row r="23" spans="1:22" s="662" customFormat="1" ht="15">
      <c r="A23" s="389">
        <v>11</v>
      </c>
      <c r="B23" s="261" t="s">
        <v>736</v>
      </c>
      <c r="C23" s="660">
        <v>1</v>
      </c>
      <c r="D23" s="661">
        <f t="shared" si="0"/>
        <v>0.09</v>
      </c>
      <c r="E23" s="661">
        <f t="shared" si="1"/>
        <v>0.01</v>
      </c>
      <c r="F23" s="661">
        <f t="shared" si="2"/>
        <v>0.09999999999999999</v>
      </c>
      <c r="G23" s="660">
        <v>0</v>
      </c>
      <c r="H23" s="661">
        <f t="shared" si="3"/>
        <v>0</v>
      </c>
      <c r="I23" s="661">
        <f t="shared" si="4"/>
        <v>0</v>
      </c>
      <c r="J23" s="661">
        <f t="shared" si="5"/>
        <v>0</v>
      </c>
      <c r="K23" s="660">
        <v>0</v>
      </c>
      <c r="L23" s="661">
        <f t="shared" si="6"/>
        <v>0</v>
      </c>
      <c r="M23" s="661">
        <f t="shared" si="7"/>
        <v>0</v>
      </c>
      <c r="N23" s="661">
        <f t="shared" si="8"/>
        <v>0</v>
      </c>
      <c r="O23" s="660">
        <v>0</v>
      </c>
      <c r="P23" s="661">
        <f t="shared" si="9"/>
        <v>0</v>
      </c>
      <c r="Q23" s="661">
        <f t="shared" si="10"/>
        <v>0</v>
      </c>
      <c r="R23" s="661">
        <f t="shared" si="11"/>
        <v>0</v>
      </c>
      <c r="S23" s="660">
        <f t="shared" si="12"/>
        <v>1</v>
      </c>
      <c r="T23" s="661">
        <f t="shared" si="13"/>
        <v>0.09</v>
      </c>
      <c r="U23" s="661">
        <f t="shared" si="13"/>
        <v>0.01</v>
      </c>
      <c r="V23" s="661">
        <f t="shared" si="14"/>
        <v>0.09999999999999999</v>
      </c>
    </row>
    <row r="24" spans="1:22" s="662" customFormat="1" ht="15">
      <c r="A24" s="389">
        <v>12</v>
      </c>
      <c r="B24" s="261" t="s">
        <v>737</v>
      </c>
      <c r="C24" s="660">
        <v>2</v>
      </c>
      <c r="D24" s="661">
        <f t="shared" si="0"/>
        <v>0.18</v>
      </c>
      <c r="E24" s="661">
        <f t="shared" si="1"/>
        <v>0.02</v>
      </c>
      <c r="F24" s="661">
        <f t="shared" si="2"/>
        <v>0.19999999999999998</v>
      </c>
      <c r="G24" s="660">
        <v>0</v>
      </c>
      <c r="H24" s="661">
        <f t="shared" si="3"/>
        <v>0</v>
      </c>
      <c r="I24" s="661">
        <f t="shared" si="4"/>
        <v>0</v>
      </c>
      <c r="J24" s="661">
        <f t="shared" si="5"/>
        <v>0</v>
      </c>
      <c r="K24" s="660">
        <v>0</v>
      </c>
      <c r="L24" s="661">
        <f t="shared" si="6"/>
        <v>0</v>
      </c>
      <c r="M24" s="661">
        <f t="shared" si="7"/>
        <v>0</v>
      </c>
      <c r="N24" s="661">
        <f t="shared" si="8"/>
        <v>0</v>
      </c>
      <c r="O24" s="660">
        <v>0</v>
      </c>
      <c r="P24" s="661">
        <f t="shared" si="9"/>
        <v>0</v>
      </c>
      <c r="Q24" s="661">
        <f t="shared" si="10"/>
        <v>0</v>
      </c>
      <c r="R24" s="661">
        <f t="shared" si="11"/>
        <v>0</v>
      </c>
      <c r="S24" s="660">
        <f t="shared" si="12"/>
        <v>2</v>
      </c>
      <c r="T24" s="661">
        <f t="shared" si="13"/>
        <v>0.18</v>
      </c>
      <c r="U24" s="661">
        <f t="shared" si="13"/>
        <v>0.02</v>
      </c>
      <c r="V24" s="661">
        <f t="shared" si="14"/>
        <v>0.19999999999999998</v>
      </c>
    </row>
    <row r="25" spans="1:22" s="379" customFormat="1" ht="15">
      <c r="A25" s="29"/>
      <c r="B25" s="29" t="s">
        <v>17</v>
      </c>
      <c r="C25" s="421">
        <f>SUM(C13:C24)</f>
        <v>26</v>
      </c>
      <c r="D25" s="422">
        <f aca="true" t="shared" si="15" ref="D25:V25">SUM(D13:D24)</f>
        <v>2.3400000000000003</v>
      </c>
      <c r="E25" s="422">
        <f t="shared" si="15"/>
        <v>0.26</v>
      </c>
      <c r="F25" s="422">
        <f t="shared" si="15"/>
        <v>2.6</v>
      </c>
      <c r="G25" s="421">
        <f t="shared" si="15"/>
        <v>0</v>
      </c>
      <c r="H25" s="422">
        <f t="shared" si="15"/>
        <v>0</v>
      </c>
      <c r="I25" s="422">
        <f t="shared" si="15"/>
        <v>0</v>
      </c>
      <c r="J25" s="422">
        <f t="shared" si="15"/>
        <v>0</v>
      </c>
      <c r="K25" s="421">
        <f t="shared" si="15"/>
        <v>0</v>
      </c>
      <c r="L25" s="422">
        <f t="shared" si="15"/>
        <v>0</v>
      </c>
      <c r="M25" s="422">
        <f t="shared" si="15"/>
        <v>0</v>
      </c>
      <c r="N25" s="422">
        <f t="shared" si="15"/>
        <v>0</v>
      </c>
      <c r="O25" s="421">
        <f t="shared" si="15"/>
        <v>0</v>
      </c>
      <c r="P25" s="422">
        <f t="shared" si="15"/>
        <v>0</v>
      </c>
      <c r="Q25" s="422">
        <f t="shared" si="15"/>
        <v>0</v>
      </c>
      <c r="R25" s="422">
        <f t="shared" si="15"/>
        <v>0</v>
      </c>
      <c r="S25" s="421">
        <f t="shared" si="15"/>
        <v>26</v>
      </c>
      <c r="T25" s="422">
        <f t="shared" si="15"/>
        <v>2.3400000000000003</v>
      </c>
      <c r="U25" s="422">
        <f t="shared" si="15"/>
        <v>0.26</v>
      </c>
      <c r="V25" s="422">
        <f t="shared" si="15"/>
        <v>2.6</v>
      </c>
    </row>
    <row r="26" spans="1:22" ht="15">
      <c r="A26" s="30"/>
      <c r="B26" s="30"/>
      <c r="C26" s="78"/>
      <c r="D26" s="78"/>
      <c r="E26" s="78"/>
      <c r="F26" s="78"/>
      <c r="G26" s="78"/>
      <c r="H26" s="78"/>
      <c r="I26" s="78"/>
      <c r="J26" s="78"/>
      <c r="K26" s="78"/>
      <c r="L26" s="78"/>
      <c r="M26" s="78"/>
      <c r="N26" s="78"/>
      <c r="O26" s="78"/>
      <c r="P26" s="78"/>
      <c r="Q26" s="78"/>
      <c r="R26" s="78"/>
      <c r="S26" s="78"/>
      <c r="T26" s="78"/>
      <c r="U26" s="78"/>
      <c r="V26" s="78"/>
    </row>
    <row r="27" spans="1:22" ht="15">
      <c r="A27" s="30"/>
      <c r="B27" s="30"/>
      <c r="C27" s="78"/>
      <c r="D27" s="78"/>
      <c r="E27" s="78"/>
      <c r="F27" s="78"/>
      <c r="G27" s="78"/>
      <c r="H27" s="78"/>
      <c r="I27" s="78"/>
      <c r="J27" s="78"/>
      <c r="K27" s="78"/>
      <c r="L27" s="78"/>
      <c r="M27" s="78"/>
      <c r="N27" s="78"/>
      <c r="O27" s="78"/>
      <c r="P27" s="78"/>
      <c r="Q27" s="78"/>
      <c r="R27" s="78"/>
      <c r="S27" s="78"/>
      <c r="T27" s="78"/>
      <c r="U27" s="78"/>
      <c r="V27" s="78"/>
    </row>
    <row r="28" spans="1:22" ht="15.75">
      <c r="A28" s="561"/>
      <c r="B28" s="561"/>
      <c r="C28" s="632"/>
      <c r="D28" s="632"/>
      <c r="E28" s="632"/>
      <c r="F28" s="632"/>
      <c r="G28" s="632"/>
      <c r="H28" s="632"/>
      <c r="I28" s="632"/>
      <c r="J28" s="632"/>
      <c r="K28" s="632"/>
      <c r="L28" s="632"/>
      <c r="M28" s="632"/>
      <c r="N28" s="632"/>
      <c r="O28" s="632"/>
      <c r="P28" s="632"/>
      <c r="Q28" s="632"/>
      <c r="R28" s="632"/>
      <c r="S28" s="632"/>
      <c r="T28" s="732" t="s">
        <v>777</v>
      </c>
      <c r="U28" s="732"/>
      <c r="V28" s="632"/>
    </row>
    <row r="29" spans="1:22" ht="15.75">
      <c r="A29" s="631"/>
      <c r="B29" s="631"/>
      <c r="C29" s="631"/>
      <c r="D29" s="631"/>
      <c r="F29" s="631"/>
      <c r="G29" s="631"/>
      <c r="H29" s="631"/>
      <c r="I29" s="631"/>
      <c r="J29" s="631"/>
      <c r="K29" s="631"/>
      <c r="L29" s="631"/>
      <c r="M29" s="631"/>
      <c r="N29" s="631"/>
      <c r="O29" s="631"/>
      <c r="P29" s="631"/>
      <c r="Q29" s="631"/>
      <c r="R29" s="631"/>
      <c r="S29" s="631"/>
      <c r="T29" s="631"/>
      <c r="U29" s="631"/>
      <c r="V29" s="631"/>
    </row>
    <row r="30" spans="1:22" s="16" customFormat="1" ht="16.5" thickBot="1">
      <c r="A30" s="14" t="s">
        <v>20</v>
      </c>
      <c r="B30" s="618"/>
      <c r="C30" s="538"/>
      <c r="D30" s="538"/>
      <c r="E30" s="538"/>
      <c r="F30" s="631"/>
      <c r="G30" s="14"/>
      <c r="H30" s="14"/>
      <c r="I30" s="538"/>
      <c r="J30" s="538"/>
      <c r="K30" s="14"/>
      <c r="L30" s="14"/>
      <c r="M30" s="14"/>
      <c r="N30" s="14"/>
      <c r="O30" s="14"/>
      <c r="P30" s="14"/>
      <c r="Q30" s="14"/>
      <c r="R30" s="14"/>
      <c r="S30" s="338"/>
      <c r="T30" s="1156"/>
      <c r="U30" s="1156"/>
      <c r="V30" s="14"/>
    </row>
    <row r="31" spans="1:22" s="16" customFormat="1" ht="17.25" customHeight="1">
      <c r="A31" s="538"/>
      <c r="B31" s="538"/>
      <c r="C31" s="538"/>
      <c r="D31" s="538"/>
      <c r="E31" s="538"/>
      <c r="F31" s="538"/>
      <c r="G31" s="538"/>
      <c r="H31" s="514" t="s">
        <v>778</v>
      </c>
      <c r="I31" s="538"/>
      <c r="J31" s="538"/>
      <c r="K31" s="103"/>
      <c r="L31" s="103"/>
      <c r="M31" s="103"/>
      <c r="N31" s="103"/>
      <c r="O31" s="103"/>
      <c r="P31" s="103"/>
      <c r="Q31" s="103"/>
      <c r="R31" s="103"/>
      <c r="S31" s="103"/>
      <c r="T31" s="540" t="s">
        <v>1019</v>
      </c>
      <c r="U31" s="14"/>
      <c r="V31" s="14"/>
    </row>
    <row r="32" spans="1:22" s="16" customFormat="1" ht="13.5" customHeight="1">
      <c r="A32" s="538"/>
      <c r="B32" s="538"/>
      <c r="C32" s="538"/>
      <c r="D32" s="538"/>
      <c r="E32" s="538"/>
      <c r="F32" s="538"/>
      <c r="G32" s="538"/>
      <c r="H32" s="515" t="s">
        <v>779</v>
      </c>
      <c r="I32" s="538"/>
      <c r="J32" s="103"/>
      <c r="K32" s="103"/>
      <c r="L32" s="103"/>
      <c r="M32" s="103"/>
      <c r="N32" s="103"/>
      <c r="O32" s="103"/>
      <c r="P32" s="103"/>
      <c r="Q32" s="103"/>
      <c r="R32" s="103"/>
      <c r="S32" s="103"/>
      <c r="T32" s="14" t="s">
        <v>756</v>
      </c>
      <c r="U32" s="14"/>
      <c r="V32" s="14"/>
    </row>
    <row r="33" spans="1:22" s="16" customFormat="1" ht="15.75">
      <c r="A33" s="14"/>
      <c r="B33" s="14"/>
      <c r="C33" s="538"/>
      <c r="D33" s="538"/>
      <c r="E33" s="538"/>
      <c r="F33" s="538"/>
      <c r="G33" s="538"/>
      <c r="H33" s="516" t="s">
        <v>780</v>
      </c>
      <c r="I33" s="538"/>
      <c r="J33" s="538"/>
      <c r="K33" s="14"/>
      <c r="L33" s="14"/>
      <c r="M33" s="14"/>
      <c r="N33" s="14"/>
      <c r="O33" s="14"/>
      <c r="P33" s="14"/>
      <c r="Q33" s="103"/>
      <c r="R33" s="103"/>
      <c r="S33" s="103"/>
      <c r="T33" s="14" t="s">
        <v>81</v>
      </c>
      <c r="U33" s="14" t="s">
        <v>11</v>
      </c>
      <c r="V33" s="14"/>
    </row>
  </sheetData>
  <sheetProtection/>
  <mergeCells count="22">
    <mergeCell ref="A9:A11"/>
    <mergeCell ref="B9:B11"/>
    <mergeCell ref="C9:F9"/>
    <mergeCell ref="G9:J9"/>
    <mergeCell ref="K9:N9"/>
    <mergeCell ref="G10:G11"/>
    <mergeCell ref="T28:U28"/>
    <mergeCell ref="T30:U30"/>
    <mergeCell ref="S9:V9"/>
    <mergeCell ref="L10:N10"/>
    <mergeCell ref="T10:V10"/>
    <mergeCell ref="S10:S11"/>
    <mergeCell ref="O10:O11"/>
    <mergeCell ref="P10:R10"/>
    <mergeCell ref="O9:R9"/>
    <mergeCell ref="U2:V2"/>
    <mergeCell ref="E3:P3"/>
    <mergeCell ref="C5:Q5"/>
    <mergeCell ref="C10:C11"/>
    <mergeCell ref="D10:F10"/>
    <mergeCell ref="H10:J10"/>
    <mergeCell ref="K10:K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3" r:id="rId1"/>
</worksheet>
</file>

<file path=xl/worksheets/sheet67.xml><?xml version="1.0" encoding="utf-8"?>
<worksheet xmlns="http://schemas.openxmlformats.org/spreadsheetml/2006/main" xmlns:r="http://schemas.openxmlformats.org/officeDocument/2006/relationships">
  <sheetPr>
    <tabColor theme="3" tint="0.7999799847602844"/>
    <pageSetUpPr fitToPage="1"/>
  </sheetPr>
  <dimension ref="A2:X33"/>
  <sheetViews>
    <sheetView view="pageBreakPreview" zoomScale="90" zoomScaleNormal="90" zoomScaleSheetLayoutView="90" zoomScalePageLayoutView="0" workbookViewId="0" topLeftCell="D13">
      <selection activeCell="S25" sqref="S25"/>
    </sheetView>
  </sheetViews>
  <sheetFormatPr defaultColWidth="9.140625" defaultRowHeight="12.75"/>
  <cols>
    <col min="1" max="1" width="9.140625" style="71" customWidth="1"/>
    <col min="2" max="2" width="10.28125" style="71" customWidth="1"/>
    <col min="3" max="3" width="8.28125" style="71" customWidth="1"/>
    <col min="4" max="4" width="8.140625" style="71" customWidth="1"/>
    <col min="5" max="5" width="7.421875" style="71" customWidth="1"/>
    <col min="6" max="6" width="9.140625" style="71" customWidth="1"/>
    <col min="7" max="7" width="9.57421875" style="71" customWidth="1"/>
    <col min="8" max="8" width="8.140625" style="71" customWidth="1"/>
    <col min="9" max="9" width="6.8515625" style="71" customWidth="1"/>
    <col min="10" max="10" width="9.28125" style="71" customWidth="1"/>
    <col min="11" max="11" width="9.00390625" style="71" customWidth="1"/>
    <col min="12" max="12" width="8.7109375" style="71" customWidth="1"/>
    <col min="13" max="13" width="7.421875" style="71" customWidth="1"/>
    <col min="14" max="14" width="8.57421875" style="71" customWidth="1"/>
    <col min="15" max="15" width="8.7109375" style="71" customWidth="1"/>
    <col min="16" max="16" width="8.57421875" style="71" customWidth="1"/>
    <col min="17" max="17" width="7.8515625" style="71" customWidth="1"/>
    <col min="18" max="18" width="8.57421875" style="71" customWidth="1"/>
    <col min="19" max="20" width="10.57421875" style="71" customWidth="1"/>
    <col min="21" max="21" width="11.140625" style="71" customWidth="1"/>
    <col min="22" max="22" width="17.28125" style="71" customWidth="1"/>
    <col min="23" max="16384" width="9.140625" style="71" customWidth="1"/>
  </cols>
  <sheetData>
    <row r="1" ht="56.25" customHeight="1"/>
    <row r="2" spans="3:24" s="16" customFormat="1" ht="15.75">
      <c r="C2" s="41"/>
      <c r="D2" s="41"/>
      <c r="E2" s="41"/>
      <c r="F2" s="41"/>
      <c r="G2" s="41"/>
      <c r="H2" s="41"/>
      <c r="I2" s="103" t="s">
        <v>0</v>
      </c>
      <c r="J2" s="103"/>
      <c r="S2" s="37"/>
      <c r="T2" s="37"/>
      <c r="U2" s="884" t="s">
        <v>689</v>
      </c>
      <c r="V2" s="884"/>
      <c r="W2" s="39"/>
      <c r="X2" s="39"/>
    </row>
    <row r="3" spans="5:16" s="16" customFormat="1" ht="20.25">
      <c r="E3" s="796" t="s">
        <v>781</v>
      </c>
      <c r="F3" s="796"/>
      <c r="G3" s="796"/>
      <c r="H3" s="796"/>
      <c r="I3" s="796"/>
      <c r="J3" s="796"/>
      <c r="K3" s="796"/>
      <c r="L3" s="796"/>
      <c r="M3" s="796"/>
      <c r="N3" s="796"/>
      <c r="O3" s="796"/>
      <c r="P3" s="796"/>
    </row>
    <row r="4" spans="8:16" s="16" customFormat="1" ht="20.25">
      <c r="H4" s="40"/>
      <c r="I4" s="40"/>
      <c r="J4" s="40"/>
      <c r="K4" s="40"/>
      <c r="L4" s="40"/>
      <c r="M4" s="40"/>
      <c r="N4" s="40"/>
      <c r="O4" s="40"/>
      <c r="P4" s="40"/>
    </row>
    <row r="5" spans="3:23" ht="15.75">
      <c r="C5" s="764" t="s">
        <v>864</v>
      </c>
      <c r="D5" s="764"/>
      <c r="E5" s="764"/>
      <c r="F5" s="764"/>
      <c r="G5" s="764"/>
      <c r="H5" s="764"/>
      <c r="I5" s="764"/>
      <c r="J5" s="764"/>
      <c r="K5" s="764"/>
      <c r="L5" s="764"/>
      <c r="M5" s="764"/>
      <c r="N5" s="764"/>
      <c r="O5" s="764"/>
      <c r="P5" s="764"/>
      <c r="Q5" s="764"/>
      <c r="R5" s="43"/>
      <c r="S5" s="110"/>
      <c r="T5" s="110"/>
      <c r="U5" s="110"/>
      <c r="V5" s="110"/>
      <c r="W5" s="103"/>
    </row>
    <row r="6" spans="3:23" ht="15">
      <c r="C6" s="72"/>
      <c r="D6" s="72"/>
      <c r="E6" s="72"/>
      <c r="F6" s="72"/>
      <c r="G6" s="72"/>
      <c r="H6" s="72"/>
      <c r="M6" s="72"/>
      <c r="N6" s="72"/>
      <c r="O6" s="72"/>
      <c r="P6" s="72"/>
      <c r="Q6" s="72"/>
      <c r="R6" s="72"/>
      <c r="S6" s="72"/>
      <c r="T6" s="72"/>
      <c r="U6" s="72"/>
      <c r="V6" s="72"/>
      <c r="W6" s="72"/>
    </row>
    <row r="7" spans="1:3" ht="15">
      <c r="A7" s="199" t="s">
        <v>755</v>
      </c>
      <c r="B7" s="199"/>
      <c r="C7" s="200"/>
    </row>
    <row r="8" ht="15">
      <c r="B8" s="300"/>
    </row>
    <row r="9" spans="1:22" s="75" customFormat="1" ht="24.75" customHeight="1">
      <c r="A9" s="817" t="s">
        <v>2</v>
      </c>
      <c r="B9" s="1173" t="s">
        <v>3</v>
      </c>
      <c r="C9" s="1163" t="s">
        <v>683</v>
      </c>
      <c r="D9" s="1164"/>
      <c r="E9" s="1164"/>
      <c r="F9" s="1164"/>
      <c r="G9" s="1163" t="s">
        <v>686</v>
      </c>
      <c r="H9" s="1164"/>
      <c r="I9" s="1164"/>
      <c r="J9" s="1164"/>
      <c r="K9" s="1163" t="s">
        <v>687</v>
      </c>
      <c r="L9" s="1164"/>
      <c r="M9" s="1164"/>
      <c r="N9" s="1164"/>
      <c r="O9" s="1163" t="s">
        <v>688</v>
      </c>
      <c r="P9" s="1164"/>
      <c r="Q9" s="1164"/>
      <c r="R9" s="1164"/>
      <c r="S9" s="1195" t="s">
        <v>17</v>
      </c>
      <c r="T9" s="1196"/>
      <c r="U9" s="1196"/>
      <c r="V9" s="1196"/>
    </row>
    <row r="10" spans="1:22" s="76" customFormat="1" ht="29.25" customHeight="1">
      <c r="A10" s="817"/>
      <c r="B10" s="1173"/>
      <c r="C10" s="1190" t="s">
        <v>684</v>
      </c>
      <c r="D10" s="1192" t="s">
        <v>909</v>
      </c>
      <c r="E10" s="1193"/>
      <c r="F10" s="1194"/>
      <c r="G10" s="1190" t="s">
        <v>684</v>
      </c>
      <c r="H10" s="1192" t="s">
        <v>909</v>
      </c>
      <c r="I10" s="1193"/>
      <c r="J10" s="1194"/>
      <c r="K10" s="1190" t="s">
        <v>684</v>
      </c>
      <c r="L10" s="1192" t="s">
        <v>909</v>
      </c>
      <c r="M10" s="1193"/>
      <c r="N10" s="1194"/>
      <c r="O10" s="1190" t="s">
        <v>684</v>
      </c>
      <c r="P10" s="1192" t="s">
        <v>909</v>
      </c>
      <c r="Q10" s="1193"/>
      <c r="R10" s="1194"/>
      <c r="S10" s="1190" t="s">
        <v>684</v>
      </c>
      <c r="T10" s="1192" t="s">
        <v>910</v>
      </c>
      <c r="U10" s="1193"/>
      <c r="V10" s="1194"/>
    </row>
    <row r="11" spans="1:22" s="76" customFormat="1" ht="46.5" customHeight="1">
      <c r="A11" s="817"/>
      <c r="B11" s="1173"/>
      <c r="C11" s="1191"/>
      <c r="D11" s="70" t="s">
        <v>685</v>
      </c>
      <c r="E11" s="70" t="s">
        <v>195</v>
      </c>
      <c r="F11" s="70" t="s">
        <v>17</v>
      </c>
      <c r="G11" s="1191"/>
      <c r="H11" s="70" t="s">
        <v>685</v>
      </c>
      <c r="I11" s="70" t="s">
        <v>195</v>
      </c>
      <c r="J11" s="70" t="s">
        <v>17</v>
      </c>
      <c r="K11" s="1191"/>
      <c r="L11" s="70" t="s">
        <v>685</v>
      </c>
      <c r="M11" s="70" t="s">
        <v>195</v>
      </c>
      <c r="N11" s="70" t="s">
        <v>17</v>
      </c>
      <c r="O11" s="1191"/>
      <c r="P11" s="70" t="s">
        <v>685</v>
      </c>
      <c r="Q11" s="70" t="s">
        <v>195</v>
      </c>
      <c r="R11" s="70" t="s">
        <v>17</v>
      </c>
      <c r="S11" s="1191"/>
      <c r="T11" s="70" t="s">
        <v>685</v>
      </c>
      <c r="U11" s="70" t="s">
        <v>195</v>
      </c>
      <c r="V11" s="70" t="s">
        <v>17</v>
      </c>
    </row>
    <row r="12" spans="1:22" s="145" customFormat="1" ht="15.75" customHeight="1">
      <c r="A12" s="301">
        <v>1</v>
      </c>
      <c r="B12" s="144">
        <v>2</v>
      </c>
      <c r="C12" s="144">
        <v>3</v>
      </c>
      <c r="D12" s="301">
        <v>4</v>
      </c>
      <c r="E12" s="144">
        <v>5</v>
      </c>
      <c r="F12" s="144">
        <v>6</v>
      </c>
      <c r="G12" s="301">
        <v>7</v>
      </c>
      <c r="H12" s="144">
        <v>8</v>
      </c>
      <c r="I12" s="144">
        <v>9</v>
      </c>
      <c r="J12" s="301">
        <v>10</v>
      </c>
      <c r="K12" s="144">
        <v>11</v>
      </c>
      <c r="L12" s="144">
        <v>12</v>
      </c>
      <c r="M12" s="301">
        <v>13</v>
      </c>
      <c r="N12" s="144">
        <v>14</v>
      </c>
      <c r="O12" s="144">
        <v>15</v>
      </c>
      <c r="P12" s="301">
        <v>16</v>
      </c>
      <c r="Q12" s="144">
        <v>17</v>
      </c>
      <c r="R12" s="144">
        <v>18</v>
      </c>
      <c r="S12" s="301">
        <v>19</v>
      </c>
      <c r="T12" s="144">
        <v>20</v>
      </c>
      <c r="U12" s="144">
        <v>21</v>
      </c>
      <c r="V12" s="301">
        <v>22</v>
      </c>
    </row>
    <row r="13" spans="1:22" s="662" customFormat="1" ht="15">
      <c r="A13" s="389">
        <v>1</v>
      </c>
      <c r="B13" s="261" t="s">
        <v>726</v>
      </c>
      <c r="C13" s="660">
        <v>145</v>
      </c>
      <c r="D13" s="661">
        <f>C13*9000/100000</f>
        <v>13.05</v>
      </c>
      <c r="E13" s="661">
        <f>C13*1000/100000</f>
        <v>1.45</v>
      </c>
      <c r="F13" s="661">
        <f>D13+E13</f>
        <v>14.5</v>
      </c>
      <c r="G13" s="660">
        <v>9</v>
      </c>
      <c r="H13" s="661">
        <f>G13*13500/100000</f>
        <v>1.215</v>
      </c>
      <c r="I13" s="661">
        <f>G13*1500/100000</f>
        <v>0.135</v>
      </c>
      <c r="J13" s="661">
        <f>H13+I13</f>
        <v>1.35</v>
      </c>
      <c r="K13" s="660">
        <v>10</v>
      </c>
      <c r="L13" s="661">
        <f>K13*18000/100000</f>
        <v>1.8</v>
      </c>
      <c r="M13" s="661">
        <f>K13*2000/100000</f>
        <v>0.2</v>
      </c>
      <c r="N13" s="661">
        <f>L13+M13</f>
        <v>2</v>
      </c>
      <c r="O13" s="660">
        <v>0</v>
      </c>
      <c r="P13" s="661">
        <f>O13*22500/100000</f>
        <v>0</v>
      </c>
      <c r="Q13" s="661">
        <f>O13*2500/100000</f>
        <v>0</v>
      </c>
      <c r="R13" s="661">
        <f>P13+Q13</f>
        <v>0</v>
      </c>
      <c r="S13" s="660">
        <f>C13+G13+K13+O13</f>
        <v>164</v>
      </c>
      <c r="T13" s="661">
        <f>D13+H13+L13+P13</f>
        <v>16.065</v>
      </c>
      <c r="U13" s="661">
        <f>E13+I13+M13+Q13</f>
        <v>1.785</v>
      </c>
      <c r="V13" s="661">
        <f>T13+U13</f>
        <v>17.85</v>
      </c>
    </row>
    <row r="14" spans="1:22" s="662" customFormat="1" ht="15">
      <c r="A14" s="389">
        <v>2</v>
      </c>
      <c r="B14" s="261" t="s">
        <v>727</v>
      </c>
      <c r="C14" s="660">
        <v>0</v>
      </c>
      <c r="D14" s="661">
        <f aca="true" t="shared" si="0" ref="D14:D24">C14*9000/100000</f>
        <v>0</v>
      </c>
      <c r="E14" s="661">
        <f aca="true" t="shared" si="1" ref="E14:E24">C14*1000/100000</f>
        <v>0</v>
      </c>
      <c r="F14" s="661">
        <f aca="true" t="shared" si="2" ref="F14:F24">D14+E14</f>
        <v>0</v>
      </c>
      <c r="G14" s="660">
        <v>0</v>
      </c>
      <c r="H14" s="661">
        <f aca="true" t="shared" si="3" ref="H14:H24">G14*13500/100000</f>
        <v>0</v>
      </c>
      <c r="I14" s="661">
        <f aca="true" t="shared" si="4" ref="I14:I24">G14*1500/100000</f>
        <v>0</v>
      </c>
      <c r="J14" s="661">
        <f aca="true" t="shared" si="5" ref="J14:J24">H14+I14</f>
        <v>0</v>
      </c>
      <c r="K14" s="660">
        <v>0</v>
      </c>
      <c r="L14" s="661">
        <f aca="true" t="shared" si="6" ref="L14:L24">K14*18000/100000</f>
        <v>0</v>
      </c>
      <c r="M14" s="661">
        <f aca="true" t="shared" si="7" ref="M14:M24">K14*2000/100000</f>
        <v>0</v>
      </c>
      <c r="N14" s="661">
        <f aca="true" t="shared" si="8" ref="N14:N24">L14+M14</f>
        <v>0</v>
      </c>
      <c r="O14" s="660">
        <v>0</v>
      </c>
      <c r="P14" s="661">
        <f aca="true" t="shared" si="9" ref="P14:P24">O14*22500/100000</f>
        <v>0</v>
      </c>
      <c r="Q14" s="661">
        <f aca="true" t="shared" si="10" ref="Q14:Q24">O14*2500/100000</f>
        <v>0</v>
      </c>
      <c r="R14" s="661">
        <f aca="true" t="shared" si="11" ref="R14:R24">P14+Q14</f>
        <v>0</v>
      </c>
      <c r="S14" s="660">
        <f aca="true" t="shared" si="12" ref="S14:S24">C14+G14+K14+O14</f>
        <v>0</v>
      </c>
      <c r="T14" s="661">
        <f aca="true" t="shared" si="13" ref="T14:T23">D14+H14+L14+P14</f>
        <v>0</v>
      </c>
      <c r="U14" s="661">
        <f aca="true" t="shared" si="14" ref="U14:U24">E14+I14+M14+Q14</f>
        <v>0</v>
      </c>
      <c r="V14" s="661">
        <f aca="true" t="shared" si="15" ref="V14:V23">T14+U14</f>
        <v>0</v>
      </c>
    </row>
    <row r="15" spans="1:22" s="662" customFormat="1" ht="15">
      <c r="A15" s="389">
        <v>3</v>
      </c>
      <c r="B15" s="261" t="s">
        <v>728</v>
      </c>
      <c r="C15" s="660">
        <v>8</v>
      </c>
      <c r="D15" s="661">
        <f t="shared" si="0"/>
        <v>0.72</v>
      </c>
      <c r="E15" s="661">
        <f t="shared" si="1"/>
        <v>0.08</v>
      </c>
      <c r="F15" s="661">
        <f t="shared" si="2"/>
        <v>0.7999999999999999</v>
      </c>
      <c r="G15" s="660">
        <v>4</v>
      </c>
      <c r="H15" s="661">
        <f t="shared" si="3"/>
        <v>0.54</v>
      </c>
      <c r="I15" s="661">
        <f t="shared" si="4"/>
        <v>0.06</v>
      </c>
      <c r="J15" s="661">
        <f t="shared" si="5"/>
        <v>0.6000000000000001</v>
      </c>
      <c r="K15" s="660">
        <v>0</v>
      </c>
      <c r="L15" s="661">
        <f t="shared" si="6"/>
        <v>0</v>
      </c>
      <c r="M15" s="661">
        <f t="shared" si="7"/>
        <v>0</v>
      </c>
      <c r="N15" s="661">
        <f t="shared" si="8"/>
        <v>0</v>
      </c>
      <c r="O15" s="660">
        <v>0</v>
      </c>
      <c r="P15" s="661">
        <f t="shared" si="9"/>
        <v>0</v>
      </c>
      <c r="Q15" s="661">
        <f t="shared" si="10"/>
        <v>0</v>
      </c>
      <c r="R15" s="661">
        <f t="shared" si="11"/>
        <v>0</v>
      </c>
      <c r="S15" s="660">
        <f t="shared" si="12"/>
        <v>12</v>
      </c>
      <c r="T15" s="661">
        <f t="shared" si="13"/>
        <v>1.26</v>
      </c>
      <c r="U15" s="661">
        <f t="shared" si="14"/>
        <v>0.14</v>
      </c>
      <c r="V15" s="661">
        <f t="shared" si="15"/>
        <v>1.4</v>
      </c>
    </row>
    <row r="16" spans="1:22" s="662" customFormat="1" ht="15">
      <c r="A16" s="389">
        <v>4</v>
      </c>
      <c r="B16" s="261" t="s">
        <v>729</v>
      </c>
      <c r="C16" s="660">
        <v>0</v>
      </c>
      <c r="D16" s="661">
        <f t="shared" si="0"/>
        <v>0</v>
      </c>
      <c r="E16" s="661">
        <f t="shared" si="1"/>
        <v>0</v>
      </c>
      <c r="F16" s="661">
        <f t="shared" si="2"/>
        <v>0</v>
      </c>
      <c r="G16" s="660">
        <v>0</v>
      </c>
      <c r="H16" s="661">
        <f t="shared" si="3"/>
        <v>0</v>
      </c>
      <c r="I16" s="661">
        <f t="shared" si="4"/>
        <v>0</v>
      </c>
      <c r="J16" s="661">
        <f t="shared" si="5"/>
        <v>0</v>
      </c>
      <c r="K16" s="660">
        <v>0</v>
      </c>
      <c r="L16" s="661">
        <f t="shared" si="6"/>
        <v>0</v>
      </c>
      <c r="M16" s="661">
        <f t="shared" si="7"/>
        <v>0</v>
      </c>
      <c r="N16" s="661">
        <f t="shared" si="8"/>
        <v>0</v>
      </c>
      <c r="O16" s="660">
        <v>0</v>
      </c>
      <c r="P16" s="661">
        <f t="shared" si="9"/>
        <v>0</v>
      </c>
      <c r="Q16" s="661">
        <f t="shared" si="10"/>
        <v>0</v>
      </c>
      <c r="R16" s="661">
        <f t="shared" si="11"/>
        <v>0</v>
      </c>
      <c r="S16" s="660">
        <f t="shared" si="12"/>
        <v>0</v>
      </c>
      <c r="T16" s="661">
        <f t="shared" si="13"/>
        <v>0</v>
      </c>
      <c r="U16" s="661">
        <f t="shared" si="14"/>
        <v>0</v>
      </c>
      <c r="V16" s="661">
        <f t="shared" si="15"/>
        <v>0</v>
      </c>
    </row>
    <row r="17" spans="1:22" s="662" customFormat="1" ht="15">
      <c r="A17" s="389">
        <v>5</v>
      </c>
      <c r="B17" s="261" t="s">
        <v>730</v>
      </c>
      <c r="C17" s="660">
        <v>12</v>
      </c>
      <c r="D17" s="661">
        <f t="shared" si="0"/>
        <v>1.08</v>
      </c>
      <c r="E17" s="661">
        <f t="shared" si="1"/>
        <v>0.12</v>
      </c>
      <c r="F17" s="661">
        <f t="shared" si="2"/>
        <v>1.2000000000000002</v>
      </c>
      <c r="G17" s="660">
        <v>2</v>
      </c>
      <c r="H17" s="661">
        <f t="shared" si="3"/>
        <v>0.27</v>
      </c>
      <c r="I17" s="661">
        <f t="shared" si="4"/>
        <v>0.03</v>
      </c>
      <c r="J17" s="661">
        <f t="shared" si="5"/>
        <v>0.30000000000000004</v>
      </c>
      <c r="K17" s="660">
        <v>0</v>
      </c>
      <c r="L17" s="661">
        <f t="shared" si="6"/>
        <v>0</v>
      </c>
      <c r="M17" s="661">
        <f t="shared" si="7"/>
        <v>0</v>
      </c>
      <c r="N17" s="661">
        <f t="shared" si="8"/>
        <v>0</v>
      </c>
      <c r="O17" s="660">
        <v>0</v>
      </c>
      <c r="P17" s="661">
        <f t="shared" si="9"/>
        <v>0</v>
      </c>
      <c r="Q17" s="661">
        <f t="shared" si="10"/>
        <v>0</v>
      </c>
      <c r="R17" s="661">
        <f t="shared" si="11"/>
        <v>0</v>
      </c>
      <c r="S17" s="660">
        <f t="shared" si="12"/>
        <v>14</v>
      </c>
      <c r="T17" s="661">
        <f t="shared" si="13"/>
        <v>1.35</v>
      </c>
      <c r="U17" s="661">
        <f t="shared" si="14"/>
        <v>0.15</v>
      </c>
      <c r="V17" s="661">
        <f t="shared" si="15"/>
        <v>1.5</v>
      </c>
    </row>
    <row r="18" spans="1:22" s="662" customFormat="1" ht="15">
      <c r="A18" s="389">
        <v>6</v>
      </c>
      <c r="B18" s="261" t="s">
        <v>731</v>
      </c>
      <c r="C18" s="660">
        <v>77</v>
      </c>
      <c r="D18" s="661">
        <f t="shared" si="0"/>
        <v>6.93</v>
      </c>
      <c r="E18" s="661">
        <f t="shared" si="1"/>
        <v>0.77</v>
      </c>
      <c r="F18" s="661">
        <f t="shared" si="2"/>
        <v>7.699999999999999</v>
      </c>
      <c r="G18" s="660">
        <v>28</v>
      </c>
      <c r="H18" s="661">
        <f t="shared" si="3"/>
        <v>3.78</v>
      </c>
      <c r="I18" s="661">
        <f t="shared" si="4"/>
        <v>0.42</v>
      </c>
      <c r="J18" s="661">
        <f t="shared" si="5"/>
        <v>4.2</v>
      </c>
      <c r="K18" s="660">
        <v>1</v>
      </c>
      <c r="L18" s="661">
        <f t="shared" si="6"/>
        <v>0.18</v>
      </c>
      <c r="M18" s="661">
        <f t="shared" si="7"/>
        <v>0.02</v>
      </c>
      <c r="N18" s="661">
        <f t="shared" si="8"/>
        <v>0.19999999999999998</v>
      </c>
      <c r="O18" s="660">
        <v>1</v>
      </c>
      <c r="P18" s="661">
        <f t="shared" si="9"/>
        <v>0.225</v>
      </c>
      <c r="Q18" s="661">
        <f t="shared" si="10"/>
        <v>0.025</v>
      </c>
      <c r="R18" s="661">
        <f t="shared" si="11"/>
        <v>0.25</v>
      </c>
      <c r="S18" s="660">
        <f t="shared" si="12"/>
        <v>107</v>
      </c>
      <c r="T18" s="661">
        <f t="shared" si="13"/>
        <v>11.114999999999998</v>
      </c>
      <c r="U18" s="661">
        <f t="shared" si="14"/>
        <v>1.2349999999999999</v>
      </c>
      <c r="V18" s="661">
        <f t="shared" si="15"/>
        <v>12.349999999999998</v>
      </c>
    </row>
    <row r="19" spans="1:22" s="662" customFormat="1" ht="26.25">
      <c r="A19" s="389">
        <v>7</v>
      </c>
      <c r="B19" s="672" t="s">
        <v>732</v>
      </c>
      <c r="C19" s="660">
        <v>0</v>
      </c>
      <c r="D19" s="661">
        <f t="shared" si="0"/>
        <v>0</v>
      </c>
      <c r="E19" s="661">
        <f t="shared" si="1"/>
        <v>0</v>
      </c>
      <c r="F19" s="661">
        <f t="shared" si="2"/>
        <v>0</v>
      </c>
      <c r="G19" s="660">
        <v>0</v>
      </c>
      <c r="H19" s="661">
        <f t="shared" si="3"/>
        <v>0</v>
      </c>
      <c r="I19" s="661">
        <f t="shared" si="4"/>
        <v>0</v>
      </c>
      <c r="J19" s="661">
        <f t="shared" si="5"/>
        <v>0</v>
      </c>
      <c r="K19" s="660">
        <v>0</v>
      </c>
      <c r="L19" s="661">
        <f t="shared" si="6"/>
        <v>0</v>
      </c>
      <c r="M19" s="661">
        <f t="shared" si="7"/>
        <v>0</v>
      </c>
      <c r="N19" s="661">
        <f t="shared" si="8"/>
        <v>0</v>
      </c>
      <c r="O19" s="660">
        <v>0</v>
      </c>
      <c r="P19" s="661">
        <f t="shared" si="9"/>
        <v>0</v>
      </c>
      <c r="Q19" s="661">
        <f t="shared" si="10"/>
        <v>0</v>
      </c>
      <c r="R19" s="661">
        <f t="shared" si="11"/>
        <v>0</v>
      </c>
      <c r="S19" s="660">
        <f t="shared" si="12"/>
        <v>0</v>
      </c>
      <c r="T19" s="661">
        <f t="shared" si="13"/>
        <v>0</v>
      </c>
      <c r="U19" s="661">
        <f t="shared" si="14"/>
        <v>0</v>
      </c>
      <c r="V19" s="661">
        <f t="shared" si="15"/>
        <v>0</v>
      </c>
    </row>
    <row r="20" spans="1:22" s="662" customFormat="1" ht="15">
      <c r="A20" s="389">
        <v>8</v>
      </c>
      <c r="B20" s="261" t="s">
        <v>733</v>
      </c>
      <c r="C20" s="660">
        <v>673</v>
      </c>
      <c r="D20" s="661">
        <f t="shared" si="0"/>
        <v>60.57</v>
      </c>
      <c r="E20" s="661">
        <f t="shared" si="1"/>
        <v>6.73</v>
      </c>
      <c r="F20" s="661">
        <f t="shared" si="2"/>
        <v>67.3</v>
      </c>
      <c r="G20" s="660">
        <v>94</v>
      </c>
      <c r="H20" s="661">
        <f t="shared" si="3"/>
        <v>12.69</v>
      </c>
      <c r="I20" s="661">
        <f t="shared" si="4"/>
        <v>1.41</v>
      </c>
      <c r="J20" s="661">
        <f t="shared" si="5"/>
        <v>14.1</v>
      </c>
      <c r="K20" s="660">
        <v>4</v>
      </c>
      <c r="L20" s="661">
        <f t="shared" si="6"/>
        <v>0.72</v>
      </c>
      <c r="M20" s="661">
        <f t="shared" si="7"/>
        <v>0.08</v>
      </c>
      <c r="N20" s="661">
        <f t="shared" si="8"/>
        <v>0.7999999999999999</v>
      </c>
      <c r="O20" s="660">
        <v>0</v>
      </c>
      <c r="P20" s="661">
        <f t="shared" si="9"/>
        <v>0</v>
      </c>
      <c r="Q20" s="661">
        <f t="shared" si="10"/>
        <v>0</v>
      </c>
      <c r="R20" s="661">
        <f t="shared" si="11"/>
        <v>0</v>
      </c>
      <c r="S20" s="660">
        <f t="shared" si="12"/>
        <v>771</v>
      </c>
      <c r="T20" s="661">
        <f t="shared" si="13"/>
        <v>73.98</v>
      </c>
      <c r="U20" s="661">
        <f t="shared" si="14"/>
        <v>8.22</v>
      </c>
      <c r="V20" s="661">
        <f t="shared" si="15"/>
        <v>82.2</v>
      </c>
    </row>
    <row r="21" spans="1:22" s="662" customFormat="1" ht="15">
      <c r="A21" s="389">
        <v>9</v>
      </c>
      <c r="B21" s="261" t="s">
        <v>734</v>
      </c>
      <c r="C21" s="660">
        <v>1214</v>
      </c>
      <c r="D21" s="661">
        <f t="shared" si="0"/>
        <v>109.26</v>
      </c>
      <c r="E21" s="661">
        <f t="shared" si="1"/>
        <v>12.14</v>
      </c>
      <c r="F21" s="661">
        <f t="shared" si="2"/>
        <v>121.4</v>
      </c>
      <c r="G21" s="660">
        <v>116</v>
      </c>
      <c r="H21" s="661">
        <f t="shared" si="3"/>
        <v>15.66</v>
      </c>
      <c r="I21" s="661">
        <f t="shared" si="4"/>
        <v>1.74</v>
      </c>
      <c r="J21" s="661">
        <f t="shared" si="5"/>
        <v>17.4</v>
      </c>
      <c r="K21" s="660">
        <v>3</v>
      </c>
      <c r="L21" s="661">
        <f t="shared" si="6"/>
        <v>0.54</v>
      </c>
      <c r="M21" s="661">
        <f t="shared" si="7"/>
        <v>0.06</v>
      </c>
      <c r="N21" s="661">
        <f t="shared" si="8"/>
        <v>0.6000000000000001</v>
      </c>
      <c r="O21" s="660">
        <v>0</v>
      </c>
      <c r="P21" s="661">
        <f t="shared" si="9"/>
        <v>0</v>
      </c>
      <c r="Q21" s="661">
        <f t="shared" si="10"/>
        <v>0</v>
      </c>
      <c r="R21" s="661">
        <f t="shared" si="11"/>
        <v>0</v>
      </c>
      <c r="S21" s="660">
        <f t="shared" si="12"/>
        <v>1333</v>
      </c>
      <c r="T21" s="661">
        <f t="shared" si="13"/>
        <v>125.46000000000001</v>
      </c>
      <c r="U21" s="661">
        <f t="shared" si="14"/>
        <v>13.940000000000001</v>
      </c>
      <c r="V21" s="661">
        <f t="shared" si="15"/>
        <v>139.4</v>
      </c>
    </row>
    <row r="22" spans="1:22" s="662" customFormat="1" ht="15">
      <c r="A22" s="389">
        <v>10</v>
      </c>
      <c r="B22" s="261" t="s">
        <v>735</v>
      </c>
      <c r="C22" s="660">
        <v>97</v>
      </c>
      <c r="D22" s="661">
        <f t="shared" si="0"/>
        <v>8.73</v>
      </c>
      <c r="E22" s="661">
        <f t="shared" si="1"/>
        <v>0.97</v>
      </c>
      <c r="F22" s="661">
        <f t="shared" si="2"/>
        <v>9.700000000000001</v>
      </c>
      <c r="G22" s="660">
        <v>36</v>
      </c>
      <c r="H22" s="661">
        <f t="shared" si="3"/>
        <v>4.86</v>
      </c>
      <c r="I22" s="661">
        <f t="shared" si="4"/>
        <v>0.54</v>
      </c>
      <c r="J22" s="661">
        <f t="shared" si="5"/>
        <v>5.4</v>
      </c>
      <c r="K22" s="660">
        <v>0</v>
      </c>
      <c r="L22" s="661">
        <f t="shared" si="6"/>
        <v>0</v>
      </c>
      <c r="M22" s="661">
        <f t="shared" si="7"/>
        <v>0</v>
      </c>
      <c r="N22" s="661">
        <f t="shared" si="8"/>
        <v>0</v>
      </c>
      <c r="O22" s="660">
        <v>0</v>
      </c>
      <c r="P22" s="661">
        <f t="shared" si="9"/>
        <v>0</v>
      </c>
      <c r="Q22" s="661">
        <f t="shared" si="10"/>
        <v>0</v>
      </c>
      <c r="R22" s="661">
        <f t="shared" si="11"/>
        <v>0</v>
      </c>
      <c r="S22" s="660">
        <f t="shared" si="12"/>
        <v>133</v>
      </c>
      <c r="T22" s="661">
        <f t="shared" si="13"/>
        <v>13.59</v>
      </c>
      <c r="U22" s="661">
        <f t="shared" si="14"/>
        <v>1.51</v>
      </c>
      <c r="V22" s="661">
        <f t="shared" si="15"/>
        <v>15.1</v>
      </c>
    </row>
    <row r="23" spans="1:22" s="662" customFormat="1" ht="15">
      <c r="A23" s="389">
        <v>11</v>
      </c>
      <c r="B23" s="261" t="s">
        <v>736</v>
      </c>
      <c r="C23" s="660">
        <v>156</v>
      </c>
      <c r="D23" s="661">
        <f t="shared" si="0"/>
        <v>14.04</v>
      </c>
      <c r="E23" s="661">
        <f t="shared" si="1"/>
        <v>1.56</v>
      </c>
      <c r="F23" s="661">
        <f t="shared" si="2"/>
        <v>15.6</v>
      </c>
      <c r="G23" s="660">
        <v>35</v>
      </c>
      <c r="H23" s="661">
        <f t="shared" si="3"/>
        <v>4.725</v>
      </c>
      <c r="I23" s="661">
        <f t="shared" si="4"/>
        <v>0.525</v>
      </c>
      <c r="J23" s="661">
        <f t="shared" si="5"/>
        <v>5.25</v>
      </c>
      <c r="K23" s="660">
        <v>7</v>
      </c>
      <c r="L23" s="661">
        <f t="shared" si="6"/>
        <v>1.26</v>
      </c>
      <c r="M23" s="661">
        <f t="shared" si="7"/>
        <v>0.14</v>
      </c>
      <c r="N23" s="661">
        <f t="shared" si="8"/>
        <v>1.4</v>
      </c>
      <c r="O23" s="660">
        <v>10</v>
      </c>
      <c r="P23" s="661">
        <f t="shared" si="9"/>
        <v>2.25</v>
      </c>
      <c r="Q23" s="661">
        <f t="shared" si="10"/>
        <v>0.25</v>
      </c>
      <c r="R23" s="661">
        <f t="shared" si="11"/>
        <v>2.5</v>
      </c>
      <c r="S23" s="660">
        <f t="shared" si="12"/>
        <v>208</v>
      </c>
      <c r="T23" s="661">
        <f t="shared" si="13"/>
        <v>22.275000000000002</v>
      </c>
      <c r="U23" s="661">
        <f t="shared" si="14"/>
        <v>2.475</v>
      </c>
      <c r="V23" s="661">
        <f t="shared" si="15"/>
        <v>24.750000000000004</v>
      </c>
    </row>
    <row r="24" spans="1:22" s="662" customFormat="1" ht="15">
      <c r="A24" s="389">
        <v>12</v>
      </c>
      <c r="B24" s="261" t="s">
        <v>737</v>
      </c>
      <c r="C24" s="660">
        <v>16</v>
      </c>
      <c r="D24" s="661">
        <f t="shared" si="0"/>
        <v>1.44</v>
      </c>
      <c r="E24" s="661">
        <f t="shared" si="1"/>
        <v>0.16</v>
      </c>
      <c r="F24" s="661">
        <f t="shared" si="2"/>
        <v>1.5999999999999999</v>
      </c>
      <c r="G24" s="660">
        <v>7</v>
      </c>
      <c r="H24" s="661">
        <f t="shared" si="3"/>
        <v>0.945</v>
      </c>
      <c r="I24" s="661">
        <f t="shared" si="4"/>
        <v>0.105</v>
      </c>
      <c r="J24" s="661">
        <f t="shared" si="5"/>
        <v>1.05</v>
      </c>
      <c r="K24" s="660">
        <v>1</v>
      </c>
      <c r="L24" s="661">
        <f t="shared" si="6"/>
        <v>0.18</v>
      </c>
      <c r="M24" s="661">
        <f t="shared" si="7"/>
        <v>0.02</v>
      </c>
      <c r="N24" s="661">
        <f t="shared" si="8"/>
        <v>0.19999999999999998</v>
      </c>
      <c r="O24" s="660">
        <v>0</v>
      </c>
      <c r="P24" s="661">
        <f t="shared" si="9"/>
        <v>0</v>
      </c>
      <c r="Q24" s="661">
        <f t="shared" si="10"/>
        <v>0</v>
      </c>
      <c r="R24" s="661">
        <f t="shared" si="11"/>
        <v>0</v>
      </c>
      <c r="S24" s="660">
        <f t="shared" si="12"/>
        <v>24</v>
      </c>
      <c r="T24" s="661">
        <f>D24+H24+L24+P24</f>
        <v>2.565</v>
      </c>
      <c r="U24" s="661">
        <f t="shared" si="14"/>
        <v>0.28500000000000003</v>
      </c>
      <c r="V24" s="661">
        <f>T24+U24</f>
        <v>2.85</v>
      </c>
    </row>
    <row r="25" spans="1:22" s="379" customFormat="1" ht="15">
      <c r="A25" s="29"/>
      <c r="B25" s="29" t="s">
        <v>17</v>
      </c>
      <c r="C25" s="421">
        <f>SUM(C13:C24)</f>
        <v>2398</v>
      </c>
      <c r="D25" s="422">
        <f aca="true" t="shared" si="16" ref="D25:S25">SUM(D13:D24)</f>
        <v>215.82</v>
      </c>
      <c r="E25" s="422">
        <f t="shared" si="16"/>
        <v>23.979999999999997</v>
      </c>
      <c r="F25" s="422">
        <f t="shared" si="16"/>
        <v>239.79999999999998</v>
      </c>
      <c r="G25" s="421">
        <f t="shared" si="16"/>
        <v>331</v>
      </c>
      <c r="H25" s="422">
        <f t="shared" si="16"/>
        <v>44.685</v>
      </c>
      <c r="I25" s="422">
        <f t="shared" si="16"/>
        <v>4.965000000000001</v>
      </c>
      <c r="J25" s="422">
        <f t="shared" si="16"/>
        <v>49.65</v>
      </c>
      <c r="K25" s="421">
        <f t="shared" si="16"/>
        <v>26</v>
      </c>
      <c r="L25" s="422">
        <f t="shared" si="16"/>
        <v>4.68</v>
      </c>
      <c r="M25" s="422">
        <f t="shared" si="16"/>
        <v>0.52</v>
      </c>
      <c r="N25" s="422">
        <f t="shared" si="16"/>
        <v>5.2</v>
      </c>
      <c r="O25" s="421">
        <f t="shared" si="16"/>
        <v>11</v>
      </c>
      <c r="P25" s="422">
        <f t="shared" si="16"/>
        <v>2.475</v>
      </c>
      <c r="Q25" s="422">
        <f t="shared" si="16"/>
        <v>0.275</v>
      </c>
      <c r="R25" s="422">
        <f t="shared" si="16"/>
        <v>2.75</v>
      </c>
      <c r="S25" s="421">
        <f t="shared" si="16"/>
        <v>2766</v>
      </c>
      <c r="T25" s="422">
        <f>SUM(T13:T24)</f>
        <v>267.66</v>
      </c>
      <c r="U25" s="422">
        <f>SUM(U13:U24)</f>
        <v>29.740000000000006</v>
      </c>
      <c r="V25" s="422">
        <f>SUM(V13:V24)</f>
        <v>297.40000000000003</v>
      </c>
    </row>
    <row r="26" spans="1:22" ht="15">
      <c r="A26" s="30"/>
      <c r="B26" s="1197"/>
      <c r="C26" s="1197"/>
      <c r="D26" s="1197"/>
      <c r="E26" s="1197"/>
      <c r="F26" s="1197"/>
      <c r="G26" s="1197"/>
      <c r="H26" s="1197"/>
      <c r="I26" s="1197"/>
      <c r="J26" s="1197"/>
      <c r="K26" s="1197"/>
      <c r="L26" s="1197"/>
      <c r="M26" s="1197"/>
      <c r="N26" s="1197"/>
      <c r="O26" s="1197"/>
      <c r="P26" s="1197"/>
      <c r="Q26" s="1197"/>
      <c r="R26" s="1197"/>
      <c r="S26" s="1197"/>
      <c r="T26" s="1197"/>
      <c r="U26" s="1197"/>
      <c r="V26" s="1197"/>
    </row>
    <row r="27" spans="1:22" ht="15">
      <c r="A27" s="30"/>
      <c r="B27" s="30"/>
      <c r="C27" s="78"/>
      <c r="D27" s="78"/>
      <c r="E27" s="78"/>
      <c r="F27" s="78"/>
      <c r="G27" s="78"/>
      <c r="H27" s="78"/>
      <c r="I27" s="78"/>
      <c r="J27" s="78"/>
      <c r="K27" s="78"/>
      <c r="L27" s="78"/>
      <c r="M27" s="78"/>
      <c r="N27" s="78"/>
      <c r="O27" s="78"/>
      <c r="P27" s="78"/>
      <c r="Q27" s="78"/>
      <c r="R27" s="78"/>
      <c r="S27" s="78" t="s">
        <v>11</v>
      </c>
      <c r="T27" s="78"/>
      <c r="U27" s="78" t="s">
        <v>11</v>
      </c>
      <c r="V27" s="78"/>
    </row>
    <row r="28" spans="1:22" ht="15.75">
      <c r="A28" s="631"/>
      <c r="B28" s="631"/>
      <c r="C28" s="631"/>
      <c r="D28" s="631"/>
      <c r="E28" s="631"/>
      <c r="F28" s="631"/>
      <c r="G28" s="631"/>
      <c r="H28" s="631"/>
      <c r="I28" s="631"/>
      <c r="J28" s="631"/>
      <c r="K28" s="631"/>
      <c r="L28" s="631"/>
      <c r="M28" s="631"/>
      <c r="N28" s="631"/>
      <c r="O28" s="631"/>
      <c r="P28" s="631"/>
      <c r="Q28" s="631"/>
      <c r="R28" s="631"/>
      <c r="S28" s="631"/>
      <c r="T28" s="732" t="s">
        <v>777</v>
      </c>
      <c r="U28" s="732"/>
      <c r="V28" s="631"/>
    </row>
    <row r="29" spans="1:22" s="16" customFormat="1" ht="16.5" thickBot="1">
      <c r="A29" s="14" t="s">
        <v>20</v>
      </c>
      <c r="B29" s="633"/>
      <c r="C29" s="538"/>
      <c r="D29" s="538"/>
      <c r="E29" s="538"/>
      <c r="F29" s="538"/>
      <c r="G29" s="14"/>
      <c r="H29" s="14"/>
      <c r="I29" s="538"/>
      <c r="J29" s="538"/>
      <c r="K29" s="14"/>
      <c r="L29" s="14"/>
      <c r="M29" s="14"/>
      <c r="N29" s="14"/>
      <c r="O29" s="14"/>
      <c r="P29" s="14"/>
      <c r="Q29" s="14"/>
      <c r="R29" s="14"/>
      <c r="S29" s="338"/>
      <c r="T29" s="338"/>
      <c r="U29" s="338"/>
      <c r="V29" s="338"/>
    </row>
    <row r="30" spans="1:22" s="16" customFormat="1" ht="12.75" customHeight="1">
      <c r="A30" s="538"/>
      <c r="B30" s="538"/>
      <c r="C30" s="538"/>
      <c r="D30" s="538"/>
      <c r="E30" s="538"/>
      <c r="F30" s="538"/>
      <c r="G30" s="538"/>
      <c r="H30" s="538"/>
      <c r="I30" s="538"/>
      <c r="J30" s="538"/>
      <c r="K30" s="103"/>
      <c r="L30" s="103"/>
      <c r="M30" s="103"/>
      <c r="N30" s="103"/>
      <c r="O30" s="103"/>
      <c r="P30" s="103"/>
      <c r="Q30" s="103"/>
      <c r="R30" s="631"/>
      <c r="S30" s="338"/>
      <c r="T30" s="1156"/>
      <c r="U30" s="1156"/>
      <c r="V30" s="14"/>
    </row>
    <row r="31" spans="1:22" s="16" customFormat="1" ht="16.5" customHeight="1">
      <c r="A31" s="538"/>
      <c r="B31" s="538"/>
      <c r="C31" s="538"/>
      <c r="D31" s="538"/>
      <c r="E31" s="538"/>
      <c r="F31" s="538"/>
      <c r="G31" s="514" t="s">
        <v>778</v>
      </c>
      <c r="H31" s="538"/>
      <c r="I31" s="538"/>
      <c r="J31" s="538"/>
      <c r="K31" s="103"/>
      <c r="L31" s="103"/>
      <c r="M31" s="103"/>
      <c r="N31" s="103"/>
      <c r="O31" s="103"/>
      <c r="P31" s="103"/>
      <c r="Q31" s="103"/>
      <c r="R31" s="36"/>
      <c r="S31" s="103"/>
      <c r="T31" s="540" t="s">
        <v>1019</v>
      </c>
      <c r="U31" s="14"/>
      <c r="V31" s="14"/>
    </row>
    <row r="32" spans="1:22" s="16" customFormat="1" ht="16.5" customHeight="1">
      <c r="A32" s="14"/>
      <c r="B32" s="14"/>
      <c r="C32" s="538"/>
      <c r="D32" s="538"/>
      <c r="E32" s="538"/>
      <c r="F32" s="538"/>
      <c r="G32" s="515" t="s">
        <v>779</v>
      </c>
      <c r="H32" s="538"/>
      <c r="I32" s="538"/>
      <c r="J32" s="538"/>
      <c r="K32" s="14"/>
      <c r="L32" s="14"/>
      <c r="M32" s="14"/>
      <c r="N32" s="14"/>
      <c r="O32" s="14"/>
      <c r="P32" s="14"/>
      <c r="Q32" s="103"/>
      <c r="R32" s="103"/>
      <c r="S32" s="103"/>
      <c r="T32" s="14" t="s">
        <v>756</v>
      </c>
      <c r="U32" s="14"/>
      <c r="V32" s="14"/>
    </row>
    <row r="33" spans="1:22" ht="15.75">
      <c r="A33" s="631"/>
      <c r="B33" s="631"/>
      <c r="C33" s="631"/>
      <c r="D33" s="631"/>
      <c r="E33" s="631"/>
      <c r="F33" s="631"/>
      <c r="G33" s="516" t="s">
        <v>780</v>
      </c>
      <c r="H33" s="631"/>
      <c r="I33" s="631"/>
      <c r="J33" s="631"/>
      <c r="K33" s="631"/>
      <c r="L33" s="631"/>
      <c r="M33" s="631"/>
      <c r="N33" s="631"/>
      <c r="O33" s="631"/>
      <c r="P33" s="631"/>
      <c r="Q33" s="631"/>
      <c r="R33" s="103"/>
      <c r="S33" s="103"/>
      <c r="T33" s="14" t="s">
        <v>81</v>
      </c>
      <c r="U33" s="14" t="s">
        <v>11</v>
      </c>
      <c r="V33" s="14"/>
    </row>
  </sheetData>
  <sheetProtection/>
  <mergeCells count="23">
    <mergeCell ref="A9:A11"/>
    <mergeCell ref="O9:R9"/>
    <mergeCell ref="K9:N9"/>
    <mergeCell ref="G9:J9"/>
    <mergeCell ref="L10:N10"/>
    <mergeCell ref="D10:F10"/>
    <mergeCell ref="G10:G11"/>
    <mergeCell ref="T30:U30"/>
    <mergeCell ref="K10:K11"/>
    <mergeCell ref="O10:O11"/>
    <mergeCell ref="B9:B11"/>
    <mergeCell ref="C10:C11"/>
    <mergeCell ref="C9:F9"/>
    <mergeCell ref="B26:V26"/>
    <mergeCell ref="T28:U28"/>
    <mergeCell ref="U2:V2"/>
    <mergeCell ref="E3:P3"/>
    <mergeCell ref="C5:Q5"/>
    <mergeCell ref="S9:V9"/>
    <mergeCell ref="H10:J10"/>
    <mergeCell ref="S10:S11"/>
    <mergeCell ref="T10:V10"/>
    <mergeCell ref="P10:R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5" r:id="rId1"/>
</worksheet>
</file>

<file path=xl/worksheets/sheet68.xml><?xml version="1.0" encoding="utf-8"?>
<worksheet xmlns="http://schemas.openxmlformats.org/spreadsheetml/2006/main" xmlns:r="http://schemas.openxmlformats.org/officeDocument/2006/relationships">
  <sheetPr>
    <tabColor theme="3" tint="0.7999799847602844"/>
    <pageSetUpPr fitToPage="1"/>
  </sheetPr>
  <dimension ref="A2:S32"/>
  <sheetViews>
    <sheetView view="pageBreakPreview" zoomScaleNormal="85" zoomScaleSheetLayoutView="100" zoomScalePageLayoutView="0" workbookViewId="0" topLeftCell="A19">
      <selection activeCell="I31" sqref="I31"/>
    </sheetView>
  </sheetViews>
  <sheetFormatPr defaultColWidth="8.8515625" defaultRowHeight="12.75"/>
  <cols>
    <col min="1" max="1" width="8.140625" style="69" customWidth="1"/>
    <col min="2" max="2" width="12.57421875" style="69" customWidth="1"/>
    <col min="3" max="3" width="12.140625" style="69" customWidth="1"/>
    <col min="4" max="4" width="11.7109375" style="69" customWidth="1"/>
    <col min="5" max="5" width="11.28125" style="69" customWidth="1"/>
    <col min="6" max="6" width="17.140625" style="69" customWidth="1"/>
    <col min="7" max="7" width="15.140625" style="69" customWidth="1"/>
    <col min="8" max="8" width="14.421875" style="69" customWidth="1"/>
    <col min="9" max="9" width="14.8515625" style="69" customWidth="1"/>
    <col min="10" max="10" width="18.421875" style="69" customWidth="1"/>
    <col min="11" max="11" width="17.28125" style="69" customWidth="1"/>
    <col min="12" max="12" width="21.28125" style="69" customWidth="1"/>
    <col min="13" max="16384" width="8.8515625" style="69" customWidth="1"/>
  </cols>
  <sheetData>
    <row r="1" ht="50.25" customHeight="1"/>
    <row r="2" spans="2:12" ht="15">
      <c r="B2" s="16"/>
      <c r="C2" s="16"/>
      <c r="D2" s="16"/>
      <c r="E2" s="16"/>
      <c r="F2" s="1"/>
      <c r="G2" s="1"/>
      <c r="H2" s="16"/>
      <c r="J2" s="37"/>
      <c r="K2" s="958" t="s">
        <v>531</v>
      </c>
      <c r="L2" s="958"/>
    </row>
    <row r="3" spans="2:10" ht="15.75">
      <c r="B3" s="763" t="s">
        <v>0</v>
      </c>
      <c r="C3" s="763"/>
      <c r="D3" s="763"/>
      <c r="E3" s="763"/>
      <c r="F3" s="763"/>
      <c r="G3" s="763"/>
      <c r="H3" s="763"/>
      <c r="I3" s="763"/>
      <c r="J3" s="763"/>
    </row>
    <row r="4" spans="2:10" ht="20.25">
      <c r="B4" s="796" t="s">
        <v>781</v>
      </c>
      <c r="C4" s="796"/>
      <c r="D4" s="796"/>
      <c r="E4" s="796"/>
      <c r="F4" s="796"/>
      <c r="G4" s="796"/>
      <c r="H4" s="796"/>
      <c r="I4" s="796"/>
      <c r="J4" s="796"/>
    </row>
    <row r="5" spans="2:10" ht="20.25">
      <c r="B5" s="119"/>
      <c r="C5" s="119"/>
      <c r="D5" s="119"/>
      <c r="E5" s="119"/>
      <c r="F5" s="119"/>
      <c r="G5" s="119"/>
      <c r="H5" s="119"/>
      <c r="I5" s="119"/>
      <c r="J5" s="119"/>
    </row>
    <row r="6" spans="2:12" ht="15" customHeight="1">
      <c r="B6" s="1212" t="s">
        <v>877</v>
      </c>
      <c r="C6" s="1212"/>
      <c r="D6" s="1212"/>
      <c r="E6" s="1212"/>
      <c r="F6" s="1212"/>
      <c r="G6" s="1212"/>
      <c r="H6" s="1212"/>
      <c r="I6" s="1212"/>
      <c r="J6" s="1212"/>
      <c r="K6" s="1212"/>
      <c r="L6" s="1212"/>
    </row>
    <row r="7" spans="1:3" ht="14.25">
      <c r="A7" s="199" t="s">
        <v>755</v>
      </c>
      <c r="B7" s="199"/>
      <c r="C7" s="200"/>
    </row>
    <row r="8" spans="1:12" ht="15" customHeight="1">
      <c r="A8" s="1203" t="s">
        <v>107</v>
      </c>
      <c r="B8" s="1167" t="s">
        <v>3</v>
      </c>
      <c r="C8" s="1199" t="s">
        <v>23</v>
      </c>
      <c r="D8" s="1199"/>
      <c r="E8" s="1199"/>
      <c r="F8" s="1199"/>
      <c r="G8" s="1207" t="s">
        <v>24</v>
      </c>
      <c r="H8" s="1208"/>
      <c r="I8" s="1208"/>
      <c r="J8" s="1209"/>
      <c r="K8" s="1167" t="s">
        <v>372</v>
      </c>
      <c r="L8" s="1173" t="s">
        <v>660</v>
      </c>
    </row>
    <row r="9" spans="1:12" ht="30.75" customHeight="1">
      <c r="A9" s="1204"/>
      <c r="B9" s="1206"/>
      <c r="C9" s="1173" t="s">
        <v>232</v>
      </c>
      <c r="D9" s="1167" t="s">
        <v>428</v>
      </c>
      <c r="E9" s="1198" t="s">
        <v>95</v>
      </c>
      <c r="F9" s="1169"/>
      <c r="G9" s="1168" t="s">
        <v>232</v>
      </c>
      <c r="H9" s="1173" t="s">
        <v>428</v>
      </c>
      <c r="I9" s="1210" t="s">
        <v>95</v>
      </c>
      <c r="J9" s="1211"/>
      <c r="K9" s="1206"/>
      <c r="L9" s="1173"/>
    </row>
    <row r="10" spans="1:15" ht="69.75" customHeight="1">
      <c r="A10" s="1205"/>
      <c r="B10" s="1168"/>
      <c r="C10" s="1173"/>
      <c r="D10" s="1168"/>
      <c r="E10" s="82" t="s">
        <v>865</v>
      </c>
      <c r="F10" s="82" t="s">
        <v>429</v>
      </c>
      <c r="G10" s="1173"/>
      <c r="H10" s="1173"/>
      <c r="I10" s="82" t="s">
        <v>865</v>
      </c>
      <c r="J10" s="82" t="s">
        <v>429</v>
      </c>
      <c r="K10" s="1168"/>
      <c r="L10" s="1173"/>
      <c r="M10" s="107"/>
      <c r="N10" s="107"/>
      <c r="O10" s="107"/>
    </row>
    <row r="11" spans="1:15" ht="14.25">
      <c r="A11" s="147">
        <v>1</v>
      </c>
      <c r="B11" s="146">
        <v>2</v>
      </c>
      <c r="C11" s="147">
        <v>3</v>
      </c>
      <c r="D11" s="146">
        <v>4</v>
      </c>
      <c r="E11" s="147">
        <v>5</v>
      </c>
      <c r="F11" s="146">
        <v>6</v>
      </c>
      <c r="G11" s="147">
        <v>7</v>
      </c>
      <c r="H11" s="146">
        <v>8</v>
      </c>
      <c r="I11" s="147">
        <v>9</v>
      </c>
      <c r="J11" s="146">
        <v>10</v>
      </c>
      <c r="K11" s="147" t="s">
        <v>539</v>
      </c>
      <c r="L11" s="146">
        <v>12</v>
      </c>
      <c r="M11" s="107"/>
      <c r="N11" s="107"/>
      <c r="O11" s="107"/>
    </row>
    <row r="12" spans="1:19" s="104" customFormat="1" ht="14.25">
      <c r="A12" s="8">
        <v>1</v>
      </c>
      <c r="B12" s="19" t="s">
        <v>726</v>
      </c>
      <c r="C12" s="105">
        <f>'enrolment vs availed_PY'!G12</f>
        <v>15627</v>
      </c>
      <c r="D12" s="105">
        <f>'AT-8_Hon_CCH_Pry'!C15</f>
        <v>849</v>
      </c>
      <c r="E12" s="105">
        <f>'AT-8_Hon_CCH_Pry'!D15</f>
        <v>834</v>
      </c>
      <c r="F12" s="105">
        <v>0</v>
      </c>
      <c r="G12" s="105">
        <f>'enrolment vs availed_UPY'!G12</f>
        <v>11090</v>
      </c>
      <c r="H12" s="105">
        <f>+'AT-8A_Hon_CCH_UPry'!C14</f>
        <v>445</v>
      </c>
      <c r="I12" s="105">
        <f>'AT-8A_Hon_CCH_UPry'!D14</f>
        <v>445</v>
      </c>
      <c r="J12" s="105">
        <v>0</v>
      </c>
      <c r="K12" s="104">
        <f>E12+F12+I12+J12</f>
        <v>1279</v>
      </c>
      <c r="L12" s="106">
        <v>0</v>
      </c>
      <c r="M12" s="107"/>
      <c r="N12" s="107"/>
      <c r="O12" s="107"/>
      <c r="P12" s="107"/>
      <c r="Q12" s="107"/>
      <c r="R12" s="107"/>
      <c r="S12" s="107"/>
    </row>
    <row r="13" spans="1:15" ht="14.25">
      <c r="A13" s="8">
        <v>2</v>
      </c>
      <c r="B13" s="19" t="s">
        <v>727</v>
      </c>
      <c r="C13" s="105">
        <f>'enrolment vs availed_PY'!G13</f>
        <v>35740</v>
      </c>
      <c r="D13" s="105">
        <f>'AT-8_Hon_CCH_Pry'!C16</f>
        <v>1811</v>
      </c>
      <c r="E13" s="105">
        <f>'AT-8_Hon_CCH_Pry'!D16</f>
        <v>1796</v>
      </c>
      <c r="F13" s="105">
        <v>0</v>
      </c>
      <c r="G13" s="105">
        <f>'enrolment vs availed_UPY'!G13</f>
        <v>24114</v>
      </c>
      <c r="H13" s="105">
        <f>+'AT-8A_Hon_CCH_UPry'!C15</f>
        <v>910</v>
      </c>
      <c r="I13" s="105">
        <f>'AT-8A_Hon_CCH_UPry'!D15</f>
        <v>871</v>
      </c>
      <c r="J13" s="105">
        <v>0</v>
      </c>
      <c r="K13" s="104">
        <f aca="true" t="shared" si="0" ref="K13:K23">E13+F13+I13+J13</f>
        <v>2667</v>
      </c>
      <c r="L13" s="106">
        <v>0</v>
      </c>
      <c r="M13" s="107"/>
      <c r="N13" s="107"/>
      <c r="O13" s="107"/>
    </row>
    <row r="14" spans="1:15" ht="14.25">
      <c r="A14" s="8">
        <v>3</v>
      </c>
      <c r="B14" s="19" t="s">
        <v>728</v>
      </c>
      <c r="C14" s="105">
        <f>'enrolment vs availed_PY'!G14</f>
        <v>14582</v>
      </c>
      <c r="D14" s="105">
        <f>'AT-8_Hon_CCH_Pry'!C17</f>
        <v>720</v>
      </c>
      <c r="E14" s="105">
        <f>'AT-8_Hon_CCH_Pry'!D17</f>
        <v>709</v>
      </c>
      <c r="F14" s="105">
        <v>0</v>
      </c>
      <c r="G14" s="105">
        <f>'enrolment vs availed_UPY'!G14</f>
        <v>10100</v>
      </c>
      <c r="H14" s="105">
        <f>+'AT-8A_Hon_CCH_UPry'!C16</f>
        <v>415</v>
      </c>
      <c r="I14" s="105">
        <f>'AT-8A_Hon_CCH_UPry'!D16</f>
        <v>414</v>
      </c>
      <c r="J14" s="105">
        <v>0</v>
      </c>
      <c r="K14" s="104">
        <f t="shared" si="0"/>
        <v>1123</v>
      </c>
      <c r="L14" s="106">
        <v>0</v>
      </c>
      <c r="M14" s="107"/>
      <c r="N14" s="107"/>
      <c r="O14" s="107"/>
    </row>
    <row r="15" spans="1:12" ht="14.25">
      <c r="A15" s="8">
        <v>4</v>
      </c>
      <c r="B15" s="19" t="s">
        <v>729</v>
      </c>
      <c r="C15" s="105">
        <f>'enrolment vs availed_PY'!G15</f>
        <v>38411</v>
      </c>
      <c r="D15" s="105">
        <f>'AT-8_Hon_CCH_Pry'!C18</f>
        <v>2203</v>
      </c>
      <c r="E15" s="105">
        <f>'AT-8_Hon_CCH_Pry'!D18</f>
        <v>2180</v>
      </c>
      <c r="F15" s="105">
        <v>0</v>
      </c>
      <c r="G15" s="105">
        <f>'enrolment vs availed_UPY'!G15</f>
        <v>28921</v>
      </c>
      <c r="H15" s="105">
        <f>+'AT-8A_Hon_CCH_UPry'!C17</f>
        <v>961</v>
      </c>
      <c r="I15" s="105">
        <f>'AT-8A_Hon_CCH_UPry'!D17</f>
        <v>934</v>
      </c>
      <c r="J15" s="105">
        <v>0</v>
      </c>
      <c r="K15" s="104">
        <f t="shared" si="0"/>
        <v>3114</v>
      </c>
      <c r="L15" s="106">
        <v>0</v>
      </c>
    </row>
    <row r="16" spans="1:14" ht="14.25">
      <c r="A16" s="8">
        <v>5</v>
      </c>
      <c r="B16" s="19" t="s">
        <v>730</v>
      </c>
      <c r="C16" s="105">
        <f>'enrolment vs availed_PY'!G16</f>
        <v>3253</v>
      </c>
      <c r="D16" s="105">
        <f>'AT-8_Hon_CCH_Pry'!C19</f>
        <v>215</v>
      </c>
      <c r="E16" s="105">
        <f>'AT-8_Hon_CCH_Pry'!D19</f>
        <v>213</v>
      </c>
      <c r="F16" s="105">
        <v>0</v>
      </c>
      <c r="G16" s="105">
        <f>'enrolment vs availed_UPY'!G16</f>
        <v>1822</v>
      </c>
      <c r="H16" s="105">
        <f>+'AT-8A_Hon_CCH_UPry'!C18</f>
        <v>110</v>
      </c>
      <c r="I16" s="105">
        <f>'AT-8A_Hon_CCH_UPry'!D18</f>
        <v>108</v>
      </c>
      <c r="J16" s="105">
        <v>0</v>
      </c>
      <c r="K16" s="104">
        <f t="shared" si="0"/>
        <v>321</v>
      </c>
      <c r="L16" s="106">
        <v>0</v>
      </c>
      <c r="N16" s="69" t="s">
        <v>11</v>
      </c>
    </row>
    <row r="17" spans="1:12" ht="14.25">
      <c r="A17" s="8">
        <v>6</v>
      </c>
      <c r="B17" s="19" t="s">
        <v>731</v>
      </c>
      <c r="C17" s="105">
        <f>'enrolment vs availed_PY'!G17</f>
        <v>22646</v>
      </c>
      <c r="D17" s="105">
        <f>'AT-8_Hon_CCH_Pry'!C20</f>
        <v>1136</v>
      </c>
      <c r="E17" s="105">
        <f>'AT-8_Hon_CCH_Pry'!D20</f>
        <v>1110</v>
      </c>
      <c r="F17" s="105">
        <v>0</v>
      </c>
      <c r="G17" s="105">
        <f>'enrolment vs availed_UPY'!G17</f>
        <v>15184</v>
      </c>
      <c r="H17" s="105">
        <f>+'AT-8A_Hon_CCH_UPry'!C19</f>
        <v>493</v>
      </c>
      <c r="I17" s="105">
        <f>'AT-8A_Hon_CCH_UPry'!D19</f>
        <v>503</v>
      </c>
      <c r="J17" s="105">
        <v>0</v>
      </c>
      <c r="K17" s="104">
        <f t="shared" si="0"/>
        <v>1613</v>
      </c>
      <c r="L17" s="106">
        <v>0</v>
      </c>
    </row>
    <row r="18" spans="1:12" ht="14.25">
      <c r="A18" s="8">
        <v>7</v>
      </c>
      <c r="B18" s="19" t="s">
        <v>732</v>
      </c>
      <c r="C18" s="105">
        <f>'enrolment vs availed_PY'!G18</f>
        <v>1253</v>
      </c>
      <c r="D18" s="105">
        <f>'AT-8_Hon_CCH_Pry'!C21</f>
        <v>192</v>
      </c>
      <c r="E18" s="105">
        <f>'AT-8_Hon_CCH_Pry'!D21</f>
        <v>190</v>
      </c>
      <c r="F18" s="105">
        <v>0</v>
      </c>
      <c r="G18" s="105">
        <f>'enrolment vs availed_UPY'!G18</f>
        <v>719</v>
      </c>
      <c r="H18" s="105">
        <f>+'AT-8A_Hon_CCH_UPry'!C20</f>
        <v>47</v>
      </c>
      <c r="I18" s="105">
        <f>'AT-8A_Hon_CCH_UPry'!D20</f>
        <v>46</v>
      </c>
      <c r="J18" s="105">
        <v>0</v>
      </c>
      <c r="K18" s="104">
        <f t="shared" si="0"/>
        <v>236</v>
      </c>
      <c r="L18" s="106">
        <v>0</v>
      </c>
    </row>
    <row r="19" spans="1:12" ht="14.25">
      <c r="A19" s="8">
        <v>8</v>
      </c>
      <c r="B19" s="19" t="s">
        <v>733</v>
      </c>
      <c r="C19" s="105">
        <f>'enrolment vs availed_PY'!G19</f>
        <v>40500</v>
      </c>
      <c r="D19" s="105">
        <f>'AT-8_Hon_CCH_Pry'!C22</f>
        <v>2443</v>
      </c>
      <c r="E19" s="105">
        <f>'AT-8_Hon_CCH_Pry'!D22</f>
        <v>2363</v>
      </c>
      <c r="F19" s="105">
        <v>0</v>
      </c>
      <c r="G19" s="105">
        <f>'enrolment vs availed_UPY'!G19</f>
        <v>30462</v>
      </c>
      <c r="H19" s="105">
        <f>+'AT-8A_Hon_CCH_UPry'!C21</f>
        <v>689</v>
      </c>
      <c r="I19" s="105">
        <f>'AT-8A_Hon_CCH_UPry'!D21</f>
        <v>689</v>
      </c>
      <c r="J19" s="105">
        <v>0</v>
      </c>
      <c r="K19" s="104">
        <f t="shared" si="0"/>
        <v>3052</v>
      </c>
      <c r="L19" s="106">
        <v>0</v>
      </c>
    </row>
    <row r="20" spans="1:12" ht="14.25">
      <c r="A20" s="8">
        <v>9</v>
      </c>
      <c r="B20" s="19" t="s">
        <v>734</v>
      </c>
      <c r="C20" s="105">
        <f>'enrolment vs availed_PY'!G20</f>
        <v>33331</v>
      </c>
      <c r="D20" s="105">
        <f>'AT-8_Hon_CCH_Pry'!C23</f>
        <v>2079</v>
      </c>
      <c r="E20" s="105">
        <f>'AT-8_Hon_CCH_Pry'!D23</f>
        <v>2079</v>
      </c>
      <c r="F20" s="105">
        <v>0</v>
      </c>
      <c r="G20" s="105">
        <f>'enrolment vs availed_UPY'!G20</f>
        <v>23608</v>
      </c>
      <c r="H20" s="105">
        <f>+'AT-8A_Hon_CCH_UPry'!C22</f>
        <v>847</v>
      </c>
      <c r="I20" s="105">
        <f>'AT-8A_Hon_CCH_UPry'!D22</f>
        <v>845</v>
      </c>
      <c r="J20" s="105">
        <v>0</v>
      </c>
      <c r="K20" s="104">
        <f t="shared" si="0"/>
        <v>2924</v>
      </c>
      <c r="L20" s="106">
        <v>0</v>
      </c>
    </row>
    <row r="21" spans="1:12" ht="14.25">
      <c r="A21" s="8">
        <v>10</v>
      </c>
      <c r="B21" s="19" t="s">
        <v>735</v>
      </c>
      <c r="C21" s="105">
        <f>'enrolment vs availed_PY'!G21</f>
        <v>34478</v>
      </c>
      <c r="D21" s="105">
        <f>'AT-8_Hon_CCH_Pry'!C24</f>
        <v>1483</v>
      </c>
      <c r="E21" s="105">
        <f>'AT-8_Hon_CCH_Pry'!D24</f>
        <v>1486</v>
      </c>
      <c r="F21" s="105">
        <v>0</v>
      </c>
      <c r="G21" s="105">
        <f>'enrolment vs availed_UPY'!G21</f>
        <v>22139</v>
      </c>
      <c r="H21" s="105">
        <f>+'AT-8A_Hon_CCH_UPry'!C23</f>
        <v>546</v>
      </c>
      <c r="I21" s="105">
        <f>'AT-8A_Hon_CCH_UPry'!D23</f>
        <v>541</v>
      </c>
      <c r="J21" s="105">
        <v>0</v>
      </c>
      <c r="K21" s="104">
        <f t="shared" si="0"/>
        <v>2027</v>
      </c>
      <c r="L21" s="106">
        <v>0</v>
      </c>
    </row>
    <row r="22" spans="1:12" ht="14.25">
      <c r="A22" s="8">
        <v>11</v>
      </c>
      <c r="B22" s="19" t="s">
        <v>736</v>
      </c>
      <c r="C22" s="105">
        <f>'enrolment vs availed_PY'!G22</f>
        <v>32639</v>
      </c>
      <c r="D22" s="105">
        <f>'AT-8_Hon_CCH_Pry'!C25</f>
        <v>1190</v>
      </c>
      <c r="E22" s="105">
        <f>'AT-8_Hon_CCH_Pry'!D25</f>
        <v>1199</v>
      </c>
      <c r="F22" s="105">
        <v>0</v>
      </c>
      <c r="G22" s="105">
        <f>'enrolment vs availed_UPY'!G22</f>
        <v>19299</v>
      </c>
      <c r="H22" s="105">
        <f>+'AT-8A_Hon_CCH_UPry'!C24</f>
        <v>612</v>
      </c>
      <c r="I22" s="105">
        <f>'AT-8A_Hon_CCH_UPry'!D24</f>
        <v>613</v>
      </c>
      <c r="J22" s="105">
        <v>0</v>
      </c>
      <c r="K22" s="104">
        <f t="shared" si="0"/>
        <v>1812</v>
      </c>
      <c r="L22" s="106">
        <v>0</v>
      </c>
    </row>
    <row r="23" spans="1:12" ht="14.25">
      <c r="A23" s="8">
        <v>12</v>
      </c>
      <c r="B23" s="19" t="s">
        <v>737</v>
      </c>
      <c r="C23" s="105">
        <f>'enrolment vs availed_PY'!G23</f>
        <v>23312</v>
      </c>
      <c r="D23" s="105">
        <f>'AT-8_Hon_CCH_Pry'!C26</f>
        <v>883</v>
      </c>
      <c r="E23" s="105">
        <f>'AT-8_Hon_CCH_Pry'!D26</f>
        <v>882</v>
      </c>
      <c r="F23" s="105">
        <v>0</v>
      </c>
      <c r="G23" s="105">
        <f>'enrolment vs availed_UPY'!G23</f>
        <v>14544</v>
      </c>
      <c r="H23" s="105">
        <f>+'AT-8A_Hon_CCH_UPry'!C25</f>
        <v>485</v>
      </c>
      <c r="I23" s="105">
        <f>'AT-8A_Hon_CCH_UPry'!D25</f>
        <v>482</v>
      </c>
      <c r="J23" s="105">
        <v>0</v>
      </c>
      <c r="K23" s="104">
        <f t="shared" si="0"/>
        <v>1364</v>
      </c>
      <c r="L23" s="106">
        <v>0</v>
      </c>
    </row>
    <row r="24" spans="1:12" ht="14.25">
      <c r="A24" s="29"/>
      <c r="B24" s="29" t="s">
        <v>17</v>
      </c>
      <c r="C24" s="104">
        <f>SUM(C12:C23)</f>
        <v>295772</v>
      </c>
      <c r="D24" s="104">
        <f aca="true" t="shared" si="1" ref="D24:L24">SUM(D12:D23)</f>
        <v>15204</v>
      </c>
      <c r="E24" s="104">
        <f t="shared" si="1"/>
        <v>15041</v>
      </c>
      <c r="F24" s="104">
        <f t="shared" si="1"/>
        <v>0</v>
      </c>
      <c r="G24" s="104">
        <f t="shared" si="1"/>
        <v>202002</v>
      </c>
      <c r="H24" s="104">
        <f t="shared" si="1"/>
        <v>6560</v>
      </c>
      <c r="I24" s="104">
        <f t="shared" si="1"/>
        <v>6491</v>
      </c>
      <c r="J24" s="104">
        <f t="shared" si="1"/>
        <v>0</v>
      </c>
      <c r="K24" s="104">
        <f>SUM(K12:K23)</f>
        <v>21532</v>
      </c>
      <c r="L24" s="104">
        <f t="shared" si="1"/>
        <v>0</v>
      </c>
    </row>
    <row r="25" spans="1:12" ht="17.25" customHeight="1">
      <c r="A25" s="1200" t="s">
        <v>113</v>
      </c>
      <c r="B25" s="1201"/>
      <c r="C25" s="1201"/>
      <c r="D25" s="1201"/>
      <c r="E25" s="1201"/>
      <c r="F25" s="1201"/>
      <c r="G25" s="1201"/>
      <c r="H25" s="1201"/>
      <c r="I25" s="1201"/>
      <c r="J25" s="1201"/>
      <c r="K25" s="1202"/>
      <c r="L25" s="1202"/>
    </row>
    <row r="26" spans="1:12" ht="17.25" customHeight="1">
      <c r="A26" s="342"/>
      <c r="B26" s="343"/>
      <c r="C26" s="343"/>
      <c r="D26" s="343"/>
      <c r="E26" s="343"/>
      <c r="F26" s="343"/>
      <c r="G26" s="343"/>
      <c r="H26" s="343"/>
      <c r="I26" s="343"/>
      <c r="J26" s="343"/>
      <c r="K26" s="344"/>
      <c r="L26" s="344"/>
    </row>
    <row r="27" spans="1:12" ht="17.25" customHeight="1">
      <c r="A27" s="342"/>
      <c r="B27" s="342"/>
      <c r="C27" s="342"/>
      <c r="D27" s="342"/>
      <c r="E27" s="342"/>
      <c r="F27" s="342"/>
      <c r="G27" s="342"/>
      <c r="H27" s="342"/>
      <c r="I27" s="342"/>
      <c r="J27" s="342"/>
      <c r="K27" s="732" t="s">
        <v>777</v>
      </c>
      <c r="L27" s="732"/>
    </row>
    <row r="28" spans="1:12" ht="15">
      <c r="A28" s="634"/>
      <c r="B28" s="634"/>
      <c r="C28" s="634"/>
      <c r="D28" s="634"/>
      <c r="E28" s="634"/>
      <c r="F28" s="634"/>
      <c r="G28" s="634"/>
      <c r="H28" s="634"/>
      <c r="I28" s="634"/>
      <c r="J28" s="634"/>
      <c r="K28" s="634"/>
      <c r="L28" s="634"/>
    </row>
    <row r="29" spans="1:13" s="16" customFormat="1" ht="15.75" customHeight="1" thickBot="1">
      <c r="A29" s="103" t="s">
        <v>20</v>
      </c>
      <c r="B29" s="635"/>
      <c r="C29" s="36"/>
      <c r="D29" s="14"/>
      <c r="E29" s="14"/>
      <c r="F29" s="538"/>
      <c r="G29" s="538"/>
      <c r="H29" s="539"/>
      <c r="I29" s="539"/>
      <c r="J29" s="631"/>
      <c r="K29" s="1156"/>
      <c r="L29" s="1156"/>
      <c r="M29"/>
    </row>
    <row r="30" spans="1:19" s="16" customFormat="1" ht="15.75" customHeight="1">
      <c r="A30" s="538"/>
      <c r="B30" s="538"/>
      <c r="C30" s="538"/>
      <c r="D30" s="538"/>
      <c r="E30" s="514" t="s">
        <v>778</v>
      </c>
      <c r="F30" s="538"/>
      <c r="G30" s="538"/>
      <c r="H30" s="538"/>
      <c r="I30" s="538"/>
      <c r="J30" s="36"/>
      <c r="K30" s="540" t="s">
        <v>1019</v>
      </c>
      <c r="L30" s="14"/>
      <c r="M30"/>
      <c r="N30" s="80"/>
      <c r="O30" s="80"/>
      <c r="P30" s="80"/>
      <c r="Q30" s="80"/>
      <c r="R30" s="80"/>
      <c r="S30" s="80"/>
    </row>
    <row r="31" spans="1:19" s="16" customFormat="1" ht="15.75">
      <c r="A31" s="538"/>
      <c r="B31" s="538"/>
      <c r="C31" s="538"/>
      <c r="D31" s="538"/>
      <c r="E31" s="515" t="s">
        <v>779</v>
      </c>
      <c r="F31" s="538"/>
      <c r="G31" s="538"/>
      <c r="H31" s="538"/>
      <c r="I31" s="538"/>
      <c r="J31" s="103"/>
      <c r="K31" s="14" t="s">
        <v>756</v>
      </c>
      <c r="L31" s="14"/>
      <c r="M31"/>
      <c r="N31" s="80"/>
      <c r="O31" s="80"/>
      <c r="P31" s="80"/>
      <c r="Q31" s="80"/>
      <c r="R31" s="80"/>
      <c r="S31" s="80"/>
    </row>
    <row r="32" spans="1:13" s="16" customFormat="1" ht="15.75">
      <c r="A32" s="538"/>
      <c r="B32" s="14"/>
      <c r="C32" s="14"/>
      <c r="D32" s="14"/>
      <c r="E32" s="516" t="s">
        <v>780</v>
      </c>
      <c r="F32" s="538"/>
      <c r="G32" s="538"/>
      <c r="H32" s="538"/>
      <c r="I32" s="538"/>
      <c r="J32" s="103"/>
      <c r="K32" s="14" t="s">
        <v>81</v>
      </c>
      <c r="L32" s="14" t="s">
        <v>11</v>
      </c>
      <c r="M32"/>
    </row>
  </sheetData>
  <sheetProtection/>
  <mergeCells count="19">
    <mergeCell ref="K2:L2"/>
    <mergeCell ref="B3:J3"/>
    <mergeCell ref="B4:J4"/>
    <mergeCell ref="G8:J8"/>
    <mergeCell ref="K8:K10"/>
    <mergeCell ref="H9:H10"/>
    <mergeCell ref="I9:J9"/>
    <mergeCell ref="D9:D10"/>
    <mergeCell ref="L8:L10"/>
    <mergeCell ref="B6:L6"/>
    <mergeCell ref="K29:L29"/>
    <mergeCell ref="E9:F9"/>
    <mergeCell ref="C9:C10"/>
    <mergeCell ref="C8:F8"/>
    <mergeCell ref="G9:G10"/>
    <mergeCell ref="A25:L25"/>
    <mergeCell ref="A8:A10"/>
    <mergeCell ref="B8:B10"/>
    <mergeCell ref="K27:L2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6" r:id="rId1"/>
</worksheet>
</file>

<file path=xl/worksheets/sheet69.xml><?xml version="1.0" encoding="utf-8"?>
<worksheet xmlns="http://schemas.openxmlformats.org/spreadsheetml/2006/main" xmlns:r="http://schemas.openxmlformats.org/officeDocument/2006/relationships">
  <sheetPr>
    <pageSetUpPr fitToPage="1"/>
  </sheetPr>
  <dimension ref="A2:HI42"/>
  <sheetViews>
    <sheetView view="pageBreakPreview" zoomScale="90" zoomScaleNormal="90" zoomScaleSheetLayoutView="90" zoomScalePageLayoutView="0" workbookViewId="0" topLeftCell="A19">
      <selection activeCell="N33" sqref="N33"/>
    </sheetView>
  </sheetViews>
  <sheetFormatPr defaultColWidth="9.140625" defaultRowHeight="12.75"/>
  <cols>
    <col min="1" max="1" width="6.140625" style="164" customWidth="1"/>
    <col min="2" max="2" width="31.57421875" style="164" customWidth="1"/>
    <col min="3" max="11" width="7.8515625" style="164" customWidth="1"/>
    <col min="12" max="20" width="8.00390625" style="164" customWidth="1"/>
    <col min="21" max="21" width="10.28125" style="164" customWidth="1"/>
    <col min="22" max="22" width="8.00390625" style="164" customWidth="1"/>
    <col min="23" max="23" width="15.57421875" style="164" customWidth="1"/>
    <col min="24" max="16384" width="9.140625" style="164" customWidth="1"/>
  </cols>
  <sheetData>
    <row r="1" ht="50.25" customHeight="1"/>
    <row r="2" spans="15:21" ht="15">
      <c r="O2" s="1228" t="s">
        <v>544</v>
      </c>
      <c r="P2" s="1228"/>
      <c r="Q2" s="1228"/>
      <c r="R2" s="1228"/>
      <c r="S2" s="1228"/>
      <c r="T2" s="1228"/>
      <c r="U2" s="1228"/>
    </row>
    <row r="3" spans="7:21" ht="15.75">
      <c r="G3" s="1232" t="s">
        <v>0</v>
      </c>
      <c r="H3" s="1232"/>
      <c r="I3" s="1232"/>
      <c r="J3" s="1232"/>
      <c r="K3" s="1232"/>
      <c r="L3" s="1232"/>
      <c r="M3" s="1232"/>
      <c r="N3" s="166"/>
      <c r="O3" s="166"/>
      <c r="P3" s="166"/>
      <c r="Q3" s="166"/>
      <c r="R3" s="166"/>
      <c r="S3" s="166"/>
      <c r="T3" s="166"/>
      <c r="U3" s="166"/>
    </row>
    <row r="4" spans="6:21" ht="15.75">
      <c r="F4" s="165"/>
      <c r="G4" s="165"/>
      <c r="H4" s="165"/>
      <c r="I4" s="166"/>
      <c r="J4" s="166"/>
      <c r="K4" s="166"/>
      <c r="L4" s="166"/>
      <c r="M4" s="166"/>
      <c r="N4" s="166"/>
      <c r="O4" s="166"/>
      <c r="P4" s="166"/>
      <c r="Q4" s="166"/>
      <c r="R4" s="166"/>
      <c r="S4" s="166"/>
      <c r="T4" s="166"/>
      <c r="U4" s="166"/>
    </row>
    <row r="5" spans="2:21" ht="18">
      <c r="B5" s="1229" t="s">
        <v>781</v>
      </c>
      <c r="C5" s="1229"/>
      <c r="D5" s="1229"/>
      <c r="E5" s="1229"/>
      <c r="F5" s="1229"/>
      <c r="G5" s="1229"/>
      <c r="H5" s="1229"/>
      <c r="I5" s="1229"/>
      <c r="J5" s="1229"/>
      <c r="K5" s="1229"/>
      <c r="L5" s="1229"/>
      <c r="M5" s="1229"/>
      <c r="N5" s="1229"/>
      <c r="O5" s="1229"/>
      <c r="P5" s="1229"/>
      <c r="Q5" s="1229"/>
      <c r="R5" s="1229"/>
      <c r="S5" s="1229"/>
      <c r="T5" s="1229"/>
      <c r="U5" s="1229"/>
    </row>
    <row r="7" spans="2:21" ht="15.75">
      <c r="B7" s="1230" t="s">
        <v>866</v>
      </c>
      <c r="C7" s="1230"/>
      <c r="D7" s="1230"/>
      <c r="E7" s="1230"/>
      <c r="F7" s="1230"/>
      <c r="G7" s="1230"/>
      <c r="H7" s="1230"/>
      <c r="I7" s="1230"/>
      <c r="J7" s="1230"/>
      <c r="K7" s="1230"/>
      <c r="L7" s="1230"/>
      <c r="M7" s="1230"/>
      <c r="N7" s="1230"/>
      <c r="O7" s="1230"/>
      <c r="P7" s="1230"/>
      <c r="Q7" s="1230"/>
      <c r="R7" s="1230"/>
      <c r="S7" s="1230"/>
      <c r="T7" s="1230"/>
      <c r="U7" s="1230"/>
    </row>
    <row r="9" spans="1:3" ht="12.75">
      <c r="A9" s="199" t="s">
        <v>755</v>
      </c>
      <c r="B9" s="199"/>
      <c r="C9" s="200"/>
    </row>
    <row r="10" spans="1:23" ht="18">
      <c r="A10" s="167"/>
      <c r="B10" s="167"/>
      <c r="V10" s="1231" t="s">
        <v>240</v>
      </c>
      <c r="W10" s="1231"/>
    </row>
    <row r="11" spans="1:217" ht="12.75" customHeight="1">
      <c r="A11" s="1220" t="s">
        <v>2</v>
      </c>
      <c r="B11" s="1220" t="s">
        <v>108</v>
      </c>
      <c r="C11" s="1233" t="s">
        <v>23</v>
      </c>
      <c r="D11" s="1234"/>
      <c r="E11" s="1234"/>
      <c r="F11" s="1234"/>
      <c r="G11" s="1234"/>
      <c r="H11" s="1234"/>
      <c r="I11" s="1234"/>
      <c r="J11" s="1234"/>
      <c r="K11" s="1235"/>
      <c r="L11" s="1233" t="s">
        <v>24</v>
      </c>
      <c r="M11" s="1234"/>
      <c r="N11" s="1234"/>
      <c r="O11" s="1234"/>
      <c r="P11" s="1234"/>
      <c r="Q11" s="1234"/>
      <c r="R11" s="1234"/>
      <c r="S11" s="1234"/>
      <c r="T11" s="1235"/>
      <c r="U11" s="1222" t="s">
        <v>137</v>
      </c>
      <c r="V11" s="1223"/>
      <c r="W11" s="1224"/>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169"/>
      <c r="DC11" s="169"/>
      <c r="DD11" s="169"/>
      <c r="DE11" s="169"/>
      <c r="DF11" s="169"/>
      <c r="DG11" s="169"/>
      <c r="DH11" s="169"/>
      <c r="DI11" s="169"/>
      <c r="DJ11" s="169"/>
      <c r="DK11" s="169"/>
      <c r="DL11" s="169"/>
      <c r="DM11" s="169"/>
      <c r="DN11" s="169"/>
      <c r="DO11" s="169"/>
      <c r="DP11" s="169"/>
      <c r="DQ11" s="169"/>
      <c r="DR11" s="169"/>
      <c r="DS11" s="169"/>
      <c r="DT11" s="169"/>
      <c r="DU11" s="169"/>
      <c r="DV11" s="169"/>
      <c r="DW11" s="169"/>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169"/>
      <c r="FE11" s="169"/>
      <c r="FF11" s="169"/>
      <c r="FG11" s="169"/>
      <c r="FH11" s="169"/>
      <c r="FI11" s="169"/>
      <c r="FJ11" s="169"/>
      <c r="FK11" s="169"/>
      <c r="FL11" s="169"/>
      <c r="FM11" s="169"/>
      <c r="FN11" s="169"/>
      <c r="FO11" s="169"/>
      <c r="FP11" s="169"/>
      <c r="FQ11" s="169"/>
      <c r="FR11" s="169"/>
      <c r="FS11" s="169"/>
      <c r="FT11" s="169"/>
      <c r="FU11" s="169"/>
      <c r="FV11" s="169"/>
      <c r="FW11" s="169"/>
      <c r="FX11" s="169"/>
      <c r="FY11" s="169"/>
      <c r="FZ11" s="169"/>
      <c r="GA11" s="169"/>
      <c r="GB11" s="169"/>
      <c r="GC11" s="169"/>
      <c r="GD11" s="169"/>
      <c r="GE11" s="169"/>
      <c r="GF11" s="169"/>
      <c r="GG11" s="169"/>
      <c r="GH11" s="169"/>
      <c r="GI11" s="169"/>
      <c r="GJ11" s="169"/>
      <c r="GK11" s="169"/>
      <c r="GL11" s="169"/>
      <c r="GM11" s="169"/>
      <c r="GN11" s="169"/>
      <c r="GO11" s="169"/>
      <c r="GP11" s="169"/>
      <c r="GQ11" s="169"/>
      <c r="GR11" s="169"/>
      <c r="GS11" s="169"/>
      <c r="GT11" s="169"/>
      <c r="GU11" s="169"/>
      <c r="GV11" s="169"/>
      <c r="GW11" s="169"/>
      <c r="GX11" s="169"/>
      <c r="GY11" s="169"/>
      <c r="GZ11" s="169"/>
      <c r="HA11" s="169"/>
      <c r="HB11" s="169"/>
      <c r="HC11" s="169"/>
      <c r="HD11" s="169"/>
      <c r="HE11" s="169"/>
      <c r="HF11" s="169"/>
      <c r="HG11" s="169"/>
      <c r="HH11" s="169"/>
      <c r="HI11" s="169"/>
    </row>
    <row r="12" spans="1:217" ht="12.75" customHeight="1">
      <c r="A12" s="1221"/>
      <c r="B12" s="1221"/>
      <c r="C12" s="1217" t="s">
        <v>167</v>
      </c>
      <c r="D12" s="1218"/>
      <c r="E12" s="1219"/>
      <c r="F12" s="1217" t="s">
        <v>168</v>
      </c>
      <c r="G12" s="1218"/>
      <c r="H12" s="1219"/>
      <c r="I12" s="1217" t="s">
        <v>17</v>
      </c>
      <c r="J12" s="1218"/>
      <c r="K12" s="1219"/>
      <c r="L12" s="1217" t="s">
        <v>167</v>
      </c>
      <c r="M12" s="1218"/>
      <c r="N12" s="1219"/>
      <c r="O12" s="1217" t="s">
        <v>168</v>
      </c>
      <c r="P12" s="1218"/>
      <c r="Q12" s="1219"/>
      <c r="R12" s="1217" t="s">
        <v>17</v>
      </c>
      <c r="S12" s="1218"/>
      <c r="T12" s="1219"/>
      <c r="U12" s="1225"/>
      <c r="V12" s="1226"/>
      <c r="W12" s="1227"/>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69"/>
      <c r="DD12" s="169"/>
      <c r="DE12" s="169"/>
      <c r="DF12" s="169"/>
      <c r="DG12" s="169"/>
      <c r="DH12" s="169"/>
      <c r="DI12" s="169"/>
      <c r="DJ12" s="169"/>
      <c r="DK12" s="169"/>
      <c r="DL12" s="169"/>
      <c r="DM12" s="169"/>
      <c r="DN12" s="169"/>
      <c r="DO12" s="169"/>
      <c r="DP12" s="169"/>
      <c r="DQ12" s="169"/>
      <c r="DR12" s="169"/>
      <c r="DS12" s="169"/>
      <c r="DT12" s="169"/>
      <c r="DU12" s="169"/>
      <c r="DV12" s="169"/>
      <c r="DW12" s="169"/>
      <c r="DX12" s="169"/>
      <c r="DY12" s="169"/>
      <c r="DZ12" s="169"/>
      <c r="EA12" s="169"/>
      <c r="EB12" s="169"/>
      <c r="EC12" s="169"/>
      <c r="ED12" s="169"/>
      <c r="EE12" s="169"/>
      <c r="EF12" s="169"/>
      <c r="EG12" s="169"/>
      <c r="EH12" s="169"/>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169"/>
      <c r="FE12" s="169"/>
      <c r="FF12" s="169"/>
      <c r="FG12" s="169"/>
      <c r="FH12" s="169"/>
      <c r="FI12" s="169"/>
      <c r="FJ12" s="169"/>
      <c r="FK12" s="169"/>
      <c r="FL12" s="169"/>
      <c r="FM12" s="169"/>
      <c r="FN12" s="169"/>
      <c r="FO12" s="169"/>
      <c r="FP12" s="169"/>
      <c r="FQ12" s="169"/>
      <c r="FR12" s="169"/>
      <c r="FS12" s="169"/>
      <c r="FT12" s="169"/>
      <c r="FU12" s="169"/>
      <c r="FV12" s="169"/>
      <c r="FW12" s="169"/>
      <c r="FX12" s="169"/>
      <c r="FY12" s="169"/>
      <c r="FZ12" s="169"/>
      <c r="GA12" s="169"/>
      <c r="GB12" s="169"/>
      <c r="GC12" s="169"/>
      <c r="GD12" s="169"/>
      <c r="GE12" s="169"/>
      <c r="GF12" s="169"/>
      <c r="GG12" s="169"/>
      <c r="GH12" s="169"/>
      <c r="GI12" s="169"/>
      <c r="GJ12" s="169"/>
      <c r="GK12" s="169"/>
      <c r="GL12" s="169"/>
      <c r="GM12" s="169"/>
      <c r="GN12" s="169"/>
      <c r="GO12" s="169"/>
      <c r="GP12" s="169"/>
      <c r="GQ12" s="169"/>
      <c r="GR12" s="169"/>
      <c r="GS12" s="169"/>
      <c r="GT12" s="169"/>
      <c r="GU12" s="169"/>
      <c r="GV12" s="169"/>
      <c r="GW12" s="169"/>
      <c r="GX12" s="169"/>
      <c r="GY12" s="169"/>
      <c r="GZ12" s="169"/>
      <c r="HA12" s="169"/>
      <c r="HB12" s="169"/>
      <c r="HC12" s="169"/>
      <c r="HD12" s="169"/>
      <c r="HE12" s="169"/>
      <c r="HF12" s="169"/>
      <c r="HG12" s="169"/>
      <c r="HH12" s="169"/>
      <c r="HI12" s="169"/>
    </row>
    <row r="13" spans="1:217" ht="12.75">
      <c r="A13" s="168"/>
      <c r="B13" s="168"/>
      <c r="C13" s="170" t="s">
        <v>241</v>
      </c>
      <c r="D13" s="171" t="s">
        <v>41</v>
      </c>
      <c r="E13" s="172" t="s">
        <v>42</v>
      </c>
      <c r="F13" s="170" t="s">
        <v>241</v>
      </c>
      <c r="G13" s="171" t="s">
        <v>41</v>
      </c>
      <c r="H13" s="172" t="s">
        <v>42</v>
      </c>
      <c r="I13" s="170" t="s">
        <v>241</v>
      </c>
      <c r="J13" s="171" t="s">
        <v>41</v>
      </c>
      <c r="K13" s="172" t="s">
        <v>42</v>
      </c>
      <c r="L13" s="170" t="s">
        <v>241</v>
      </c>
      <c r="M13" s="171" t="s">
        <v>41</v>
      </c>
      <c r="N13" s="172" t="s">
        <v>42</v>
      </c>
      <c r="O13" s="170" t="s">
        <v>241</v>
      </c>
      <c r="P13" s="171" t="s">
        <v>41</v>
      </c>
      <c r="Q13" s="172" t="s">
        <v>42</v>
      </c>
      <c r="R13" s="170" t="s">
        <v>241</v>
      </c>
      <c r="S13" s="171" t="s">
        <v>41</v>
      </c>
      <c r="T13" s="172" t="s">
        <v>42</v>
      </c>
      <c r="U13" s="168" t="s">
        <v>241</v>
      </c>
      <c r="V13" s="168" t="s">
        <v>41</v>
      </c>
      <c r="W13" s="168" t="s">
        <v>42</v>
      </c>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169"/>
      <c r="CI13" s="169"/>
      <c r="CJ13" s="169"/>
      <c r="CK13" s="169"/>
      <c r="CL13" s="169"/>
      <c r="CM13" s="169"/>
      <c r="CN13" s="169"/>
      <c r="CO13" s="169"/>
      <c r="CP13" s="169"/>
      <c r="CQ13" s="169"/>
      <c r="CR13" s="169"/>
      <c r="CS13" s="169"/>
      <c r="CT13" s="169"/>
      <c r="CU13" s="169"/>
      <c r="CV13" s="169"/>
      <c r="CW13" s="169"/>
      <c r="CX13" s="169"/>
      <c r="CY13" s="169"/>
      <c r="CZ13" s="169"/>
      <c r="DA13" s="169"/>
      <c r="DB13" s="169"/>
      <c r="DC13" s="169"/>
      <c r="DD13" s="169"/>
      <c r="DE13" s="169"/>
      <c r="DF13" s="169"/>
      <c r="DG13" s="169"/>
      <c r="DH13" s="169"/>
      <c r="DI13" s="169"/>
      <c r="DJ13" s="169"/>
      <c r="DK13" s="169"/>
      <c r="DL13" s="169"/>
      <c r="DM13" s="169"/>
      <c r="DN13" s="169"/>
      <c r="DO13" s="169"/>
      <c r="DP13" s="169"/>
      <c r="DQ13" s="169"/>
      <c r="DR13" s="169"/>
      <c r="DS13" s="169"/>
      <c r="DT13" s="169"/>
      <c r="DU13" s="169"/>
      <c r="DV13" s="169"/>
      <c r="DW13" s="169"/>
      <c r="DX13" s="169"/>
      <c r="DY13" s="169"/>
      <c r="DZ13" s="169"/>
      <c r="EA13" s="169"/>
      <c r="EB13" s="169"/>
      <c r="EC13" s="169"/>
      <c r="ED13" s="169"/>
      <c r="EE13" s="169"/>
      <c r="EF13" s="169"/>
      <c r="EG13" s="169"/>
      <c r="EH13" s="169"/>
      <c r="EI13" s="169"/>
      <c r="EJ13" s="169"/>
      <c r="EK13" s="169"/>
      <c r="EL13" s="169"/>
      <c r="EM13" s="169"/>
      <c r="EN13" s="169"/>
      <c r="EO13" s="169"/>
      <c r="EP13" s="169"/>
      <c r="EQ13" s="169"/>
      <c r="ER13" s="169"/>
      <c r="ES13" s="169"/>
      <c r="ET13" s="169"/>
      <c r="EU13" s="169"/>
      <c r="EV13" s="169"/>
      <c r="EW13" s="169"/>
      <c r="EX13" s="169"/>
      <c r="EY13" s="169"/>
      <c r="EZ13" s="169"/>
      <c r="FA13" s="169"/>
      <c r="FB13" s="169"/>
      <c r="FC13" s="169"/>
      <c r="FD13" s="169"/>
      <c r="FE13" s="169"/>
      <c r="FF13" s="169"/>
      <c r="FG13" s="169"/>
      <c r="FH13" s="169"/>
      <c r="FI13" s="169"/>
      <c r="FJ13" s="169"/>
      <c r="FK13" s="169"/>
      <c r="FL13" s="169"/>
      <c r="FM13" s="169"/>
      <c r="FN13" s="169"/>
      <c r="FO13" s="169"/>
      <c r="FP13" s="169"/>
      <c r="FQ13" s="169"/>
      <c r="FR13" s="169"/>
      <c r="FS13" s="169"/>
      <c r="FT13" s="169"/>
      <c r="FU13" s="169"/>
      <c r="FV13" s="169"/>
      <c r="FW13" s="169"/>
      <c r="FX13" s="169"/>
      <c r="FY13" s="169"/>
      <c r="FZ13" s="169"/>
      <c r="GA13" s="169"/>
      <c r="GB13" s="169"/>
      <c r="GC13" s="169"/>
      <c r="GD13" s="169"/>
      <c r="GE13" s="169"/>
      <c r="GF13" s="169"/>
      <c r="GG13" s="169"/>
      <c r="GH13" s="169"/>
      <c r="GI13" s="169"/>
      <c r="GJ13" s="169"/>
      <c r="GK13" s="169"/>
      <c r="GL13" s="169"/>
      <c r="GM13" s="169"/>
      <c r="GN13" s="169"/>
      <c r="GO13" s="169"/>
      <c r="GP13" s="169"/>
      <c r="GQ13" s="169"/>
      <c r="GR13" s="169"/>
      <c r="GS13" s="169"/>
      <c r="GT13" s="169"/>
      <c r="GU13" s="169"/>
      <c r="GV13" s="169"/>
      <c r="GW13" s="169"/>
      <c r="GX13" s="169"/>
      <c r="GY13" s="169"/>
      <c r="GZ13" s="169"/>
      <c r="HA13" s="169"/>
      <c r="HB13" s="169"/>
      <c r="HC13" s="169"/>
      <c r="HD13" s="169"/>
      <c r="HE13" s="169"/>
      <c r="HF13" s="169"/>
      <c r="HG13" s="169"/>
      <c r="HH13" s="169"/>
      <c r="HI13" s="169"/>
    </row>
    <row r="14" spans="1:217" ht="12.75">
      <c r="A14" s="168">
        <v>1</v>
      </c>
      <c r="B14" s="168">
        <v>2</v>
      </c>
      <c r="C14" s="168">
        <v>3</v>
      </c>
      <c r="D14" s="168">
        <v>4</v>
      </c>
      <c r="E14" s="168">
        <v>5</v>
      </c>
      <c r="F14" s="168">
        <v>7</v>
      </c>
      <c r="G14" s="168">
        <v>8</v>
      </c>
      <c r="H14" s="168">
        <v>9</v>
      </c>
      <c r="I14" s="168">
        <v>11</v>
      </c>
      <c r="J14" s="168">
        <v>12</v>
      </c>
      <c r="K14" s="168">
        <v>13</v>
      </c>
      <c r="L14" s="168">
        <v>15</v>
      </c>
      <c r="M14" s="168">
        <v>16</v>
      </c>
      <c r="N14" s="168">
        <v>17</v>
      </c>
      <c r="O14" s="168">
        <v>19</v>
      </c>
      <c r="P14" s="168">
        <v>20</v>
      </c>
      <c r="Q14" s="168">
        <v>21</v>
      </c>
      <c r="R14" s="168">
        <v>23</v>
      </c>
      <c r="S14" s="168">
        <v>24</v>
      </c>
      <c r="T14" s="168">
        <v>25</v>
      </c>
      <c r="U14" s="168">
        <v>27</v>
      </c>
      <c r="V14" s="168">
        <v>28</v>
      </c>
      <c r="W14" s="168">
        <v>29</v>
      </c>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c r="DO14" s="173"/>
      <c r="DP14" s="173"/>
      <c r="DQ14" s="173"/>
      <c r="DR14" s="173"/>
      <c r="DS14" s="173"/>
      <c r="DT14" s="173"/>
      <c r="DU14" s="173"/>
      <c r="DV14" s="173"/>
      <c r="DW14" s="173"/>
      <c r="DX14" s="173"/>
      <c r="DY14" s="173"/>
      <c r="DZ14" s="173"/>
      <c r="EA14" s="173"/>
      <c r="EB14" s="173"/>
      <c r="EC14" s="173"/>
      <c r="ED14" s="173"/>
      <c r="EE14" s="173"/>
      <c r="EF14" s="173"/>
      <c r="EG14" s="173"/>
      <c r="EH14" s="173"/>
      <c r="EI14" s="173"/>
      <c r="EJ14" s="173"/>
      <c r="EK14" s="173"/>
      <c r="EL14" s="173"/>
      <c r="EM14" s="173"/>
      <c r="EN14" s="173"/>
      <c r="EO14" s="173"/>
      <c r="EP14" s="173"/>
      <c r="EQ14" s="173"/>
      <c r="ER14" s="173"/>
      <c r="ES14" s="173"/>
      <c r="ET14" s="173"/>
      <c r="EU14" s="173"/>
      <c r="EV14" s="173"/>
      <c r="EW14" s="173"/>
      <c r="EX14" s="173"/>
      <c r="EY14" s="173"/>
      <c r="EZ14" s="173"/>
      <c r="FA14" s="173"/>
      <c r="FB14" s="173"/>
      <c r="FC14" s="173"/>
      <c r="FD14" s="173"/>
      <c r="FE14" s="173"/>
      <c r="FF14" s="173"/>
      <c r="FG14" s="173"/>
      <c r="FH14" s="173"/>
      <c r="FI14" s="173"/>
      <c r="FJ14" s="173"/>
      <c r="FK14" s="173"/>
      <c r="FL14" s="173"/>
      <c r="FM14" s="173"/>
      <c r="FN14" s="173"/>
      <c r="FO14" s="173"/>
      <c r="FP14" s="173"/>
      <c r="FQ14" s="173"/>
      <c r="FR14" s="173"/>
      <c r="FS14" s="173"/>
      <c r="FT14" s="173"/>
      <c r="FU14" s="173"/>
      <c r="FV14" s="173"/>
      <c r="FW14" s="173"/>
      <c r="FX14" s="173"/>
      <c r="FY14" s="173"/>
      <c r="FZ14" s="173"/>
      <c r="GA14" s="173"/>
      <c r="GB14" s="173"/>
      <c r="GC14" s="173"/>
      <c r="GD14" s="173"/>
      <c r="GE14" s="173"/>
      <c r="GF14" s="173"/>
      <c r="GG14" s="173"/>
      <c r="GH14" s="173"/>
      <c r="GI14" s="173"/>
      <c r="GJ14" s="173"/>
      <c r="GK14" s="173"/>
      <c r="GL14" s="173"/>
      <c r="GM14" s="173"/>
      <c r="GN14" s="173"/>
      <c r="GO14" s="173"/>
      <c r="GP14" s="173"/>
      <c r="GQ14" s="173"/>
      <c r="GR14" s="173"/>
      <c r="GS14" s="173"/>
      <c r="GT14" s="173"/>
      <c r="GU14" s="173"/>
      <c r="GV14" s="173"/>
      <c r="GW14" s="173"/>
      <c r="GX14" s="173"/>
      <c r="GY14" s="173"/>
      <c r="GZ14" s="173"/>
      <c r="HA14" s="173"/>
      <c r="HB14" s="173"/>
      <c r="HC14" s="173"/>
      <c r="HD14" s="173"/>
      <c r="HE14" s="173"/>
      <c r="HF14" s="173"/>
      <c r="HG14" s="173"/>
      <c r="HH14" s="173"/>
      <c r="HI14" s="173"/>
    </row>
    <row r="15" spans="1:217" ht="12.75" customHeight="1">
      <c r="A15" s="1215" t="s">
        <v>233</v>
      </c>
      <c r="B15" s="1216"/>
      <c r="C15" s="168"/>
      <c r="D15" s="168"/>
      <c r="E15" s="168"/>
      <c r="F15" s="168"/>
      <c r="G15" s="168"/>
      <c r="H15" s="168"/>
      <c r="I15" s="168"/>
      <c r="J15" s="168"/>
      <c r="K15" s="168"/>
      <c r="L15" s="168"/>
      <c r="M15" s="168"/>
      <c r="N15" s="168"/>
      <c r="O15" s="168"/>
      <c r="P15" s="168"/>
      <c r="Q15" s="168"/>
      <c r="R15" s="168"/>
      <c r="S15" s="168"/>
      <c r="T15" s="168"/>
      <c r="U15" s="174"/>
      <c r="V15" s="175"/>
      <c r="W15" s="175"/>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3"/>
      <c r="ES15" s="173"/>
      <c r="ET15" s="173"/>
      <c r="EU15" s="173"/>
      <c r="EV15" s="173"/>
      <c r="EW15" s="173"/>
      <c r="EX15" s="173"/>
      <c r="EY15" s="173"/>
      <c r="EZ15" s="173"/>
      <c r="FA15" s="173"/>
      <c r="FB15" s="173"/>
      <c r="FC15" s="173"/>
      <c r="FD15" s="173"/>
      <c r="FE15" s="173"/>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row>
    <row r="16" spans="1:23" ht="24.75" customHeight="1">
      <c r="A16" s="176">
        <v>1</v>
      </c>
      <c r="B16" s="177" t="s">
        <v>123</v>
      </c>
      <c r="C16" s="347">
        <v>102.9</v>
      </c>
      <c r="D16" s="347">
        <v>49</v>
      </c>
      <c r="E16" s="347">
        <v>39.2</v>
      </c>
      <c r="F16" s="347">
        <v>0</v>
      </c>
      <c r="G16" s="347">
        <v>0</v>
      </c>
      <c r="H16" s="347">
        <v>0</v>
      </c>
      <c r="I16" s="347">
        <f>C16+F16</f>
        <v>102.9</v>
      </c>
      <c r="J16" s="347">
        <f>D16+G16</f>
        <v>49</v>
      </c>
      <c r="K16" s="347">
        <f>E16+H16</f>
        <v>39.2</v>
      </c>
      <c r="L16" s="347">
        <v>107.1</v>
      </c>
      <c r="M16" s="347">
        <v>51</v>
      </c>
      <c r="N16" s="347">
        <v>40.8</v>
      </c>
      <c r="O16" s="178">
        <v>0</v>
      </c>
      <c r="P16" s="178">
        <v>0</v>
      </c>
      <c r="Q16" s="178">
        <v>0</v>
      </c>
      <c r="R16" s="347">
        <f>L16+O16</f>
        <v>107.1</v>
      </c>
      <c r="S16" s="347">
        <f>M16+P16</f>
        <v>51</v>
      </c>
      <c r="T16" s="347">
        <f>N16+Q16</f>
        <v>40.8</v>
      </c>
      <c r="U16" s="347">
        <f>I16+R16</f>
        <v>210</v>
      </c>
      <c r="V16" s="347">
        <f>J16+S16</f>
        <v>100</v>
      </c>
      <c r="W16" s="347">
        <f>K16+T16</f>
        <v>80</v>
      </c>
    </row>
    <row r="17" spans="1:23" ht="24.75" customHeight="1">
      <c r="A17" s="176">
        <v>2</v>
      </c>
      <c r="B17" s="179" t="s">
        <v>469</v>
      </c>
      <c r="C17" s="347">
        <v>2112.72</v>
      </c>
      <c r="D17" s="347">
        <v>772.8</v>
      </c>
      <c r="E17" s="347">
        <v>304.32</v>
      </c>
      <c r="F17" s="347">
        <v>267.84</v>
      </c>
      <c r="G17" s="347">
        <v>91.68</v>
      </c>
      <c r="H17" s="347">
        <v>26.88</v>
      </c>
      <c r="I17" s="347">
        <f aca="true" t="shared" si="0" ref="I17:I25">C17+F17</f>
        <v>2380.56</v>
      </c>
      <c r="J17" s="347">
        <f aca="true" t="shared" si="1" ref="J17:J25">D17+G17</f>
        <v>864.48</v>
      </c>
      <c r="K17" s="347">
        <f aca="true" t="shared" si="2" ref="K17:K25">E17+H17</f>
        <v>331.2</v>
      </c>
      <c r="L17" s="347">
        <v>2288.78</v>
      </c>
      <c r="M17" s="347">
        <v>837.2</v>
      </c>
      <c r="N17" s="347">
        <v>329.68</v>
      </c>
      <c r="O17" s="347">
        <v>290.16</v>
      </c>
      <c r="P17" s="347">
        <v>99.32</v>
      </c>
      <c r="Q17" s="347">
        <v>29.12</v>
      </c>
      <c r="R17" s="347">
        <f aca="true" t="shared" si="3" ref="R17:R25">L17+O17</f>
        <v>2578.94</v>
      </c>
      <c r="S17" s="347">
        <f aca="true" t="shared" si="4" ref="S17:S25">M17+P17</f>
        <v>936.52</v>
      </c>
      <c r="T17" s="347">
        <f aca="true" t="shared" si="5" ref="T17:T25">N17+Q17</f>
        <v>358.8</v>
      </c>
      <c r="U17" s="347">
        <f aca="true" t="shared" si="6" ref="U17:U25">I17+R17</f>
        <v>4959.5</v>
      </c>
      <c r="V17" s="347">
        <f aca="true" t="shared" si="7" ref="V17:V25">J17+S17</f>
        <v>1801</v>
      </c>
      <c r="W17" s="347">
        <f aca="true" t="shared" si="8" ref="W17:W25">K17+T17</f>
        <v>690</v>
      </c>
    </row>
    <row r="18" spans="1:23" ht="24.75" customHeight="1">
      <c r="A18" s="176">
        <v>3</v>
      </c>
      <c r="B18" s="179" t="s">
        <v>127</v>
      </c>
      <c r="C18" s="347">
        <v>945</v>
      </c>
      <c r="D18" s="347">
        <v>385</v>
      </c>
      <c r="E18" s="347">
        <v>77</v>
      </c>
      <c r="F18" s="347">
        <v>1184.4</v>
      </c>
      <c r="G18" s="347">
        <v>434</v>
      </c>
      <c r="H18" s="347">
        <v>163.8</v>
      </c>
      <c r="I18" s="347">
        <f t="shared" si="0"/>
        <v>2129.4</v>
      </c>
      <c r="J18" s="347">
        <f t="shared" si="1"/>
        <v>819</v>
      </c>
      <c r="K18" s="347">
        <f t="shared" si="2"/>
        <v>240.8</v>
      </c>
      <c r="L18" s="347">
        <v>405</v>
      </c>
      <c r="M18" s="347">
        <v>165</v>
      </c>
      <c r="N18" s="347">
        <v>33</v>
      </c>
      <c r="O18" s="347">
        <v>507.5999999999999</v>
      </c>
      <c r="P18" s="347">
        <v>186</v>
      </c>
      <c r="Q18" s="347">
        <v>70.19999999999999</v>
      </c>
      <c r="R18" s="347">
        <f t="shared" si="3"/>
        <v>912.5999999999999</v>
      </c>
      <c r="S18" s="347">
        <f t="shared" si="4"/>
        <v>351</v>
      </c>
      <c r="T18" s="347">
        <f t="shared" si="5"/>
        <v>103.19999999999999</v>
      </c>
      <c r="U18" s="347">
        <f t="shared" si="6"/>
        <v>3042</v>
      </c>
      <c r="V18" s="347">
        <f t="shared" si="7"/>
        <v>1170</v>
      </c>
      <c r="W18" s="347">
        <f t="shared" si="8"/>
        <v>344</v>
      </c>
    </row>
    <row r="19" spans="1:23" ht="24.75" customHeight="1">
      <c r="A19" s="176">
        <v>4</v>
      </c>
      <c r="B19" s="179" t="s">
        <v>125</v>
      </c>
      <c r="C19" s="347">
        <v>78.4</v>
      </c>
      <c r="D19" s="347">
        <v>44.10000000000001</v>
      </c>
      <c r="E19" s="347">
        <v>9.8</v>
      </c>
      <c r="F19" s="347">
        <v>0</v>
      </c>
      <c r="G19" s="347">
        <v>0</v>
      </c>
      <c r="H19" s="347">
        <v>0</v>
      </c>
      <c r="I19" s="347">
        <f t="shared" si="0"/>
        <v>78.4</v>
      </c>
      <c r="J19" s="347">
        <f t="shared" si="1"/>
        <v>44.10000000000001</v>
      </c>
      <c r="K19" s="347">
        <f t="shared" si="2"/>
        <v>9.8</v>
      </c>
      <c r="L19" s="347">
        <v>81.6</v>
      </c>
      <c r="M19" s="347">
        <v>45.89999999999999</v>
      </c>
      <c r="N19" s="347">
        <v>10.2</v>
      </c>
      <c r="O19" s="178">
        <v>0</v>
      </c>
      <c r="P19" s="178">
        <v>0</v>
      </c>
      <c r="Q19" s="178">
        <v>0</v>
      </c>
      <c r="R19" s="347">
        <f t="shared" si="3"/>
        <v>81.6</v>
      </c>
      <c r="S19" s="347">
        <f t="shared" si="4"/>
        <v>45.89999999999999</v>
      </c>
      <c r="T19" s="347">
        <f t="shared" si="5"/>
        <v>10.2</v>
      </c>
      <c r="U19" s="347">
        <f t="shared" si="6"/>
        <v>160</v>
      </c>
      <c r="V19" s="347">
        <f t="shared" si="7"/>
        <v>90</v>
      </c>
      <c r="W19" s="347">
        <f t="shared" si="8"/>
        <v>20</v>
      </c>
    </row>
    <row r="20" spans="1:23" ht="24.75" customHeight="1">
      <c r="A20" s="176">
        <v>5</v>
      </c>
      <c r="B20" s="177" t="s">
        <v>126</v>
      </c>
      <c r="C20" s="347">
        <v>79.815</v>
      </c>
      <c r="D20" s="347">
        <v>34.68</v>
      </c>
      <c r="E20" s="347">
        <v>7.65</v>
      </c>
      <c r="F20" s="347">
        <v>0</v>
      </c>
      <c r="G20" s="347">
        <v>0</v>
      </c>
      <c r="H20" s="347">
        <v>0</v>
      </c>
      <c r="I20" s="347">
        <f t="shared" si="0"/>
        <v>79.815</v>
      </c>
      <c r="J20" s="347">
        <f t="shared" si="1"/>
        <v>34.68</v>
      </c>
      <c r="K20" s="347">
        <f t="shared" si="2"/>
        <v>7.65</v>
      </c>
      <c r="L20" s="347">
        <v>76.685</v>
      </c>
      <c r="M20" s="347">
        <v>33.32</v>
      </c>
      <c r="N20" s="347">
        <v>7.35</v>
      </c>
      <c r="O20" s="178">
        <v>0</v>
      </c>
      <c r="P20" s="178">
        <v>0</v>
      </c>
      <c r="Q20" s="178">
        <v>0</v>
      </c>
      <c r="R20" s="347">
        <f t="shared" si="3"/>
        <v>76.685</v>
      </c>
      <c r="S20" s="347">
        <f t="shared" si="4"/>
        <v>33.32</v>
      </c>
      <c r="T20" s="347">
        <f t="shared" si="5"/>
        <v>7.35</v>
      </c>
      <c r="U20" s="347">
        <f t="shared" si="6"/>
        <v>156.5</v>
      </c>
      <c r="V20" s="347">
        <f t="shared" si="7"/>
        <v>68</v>
      </c>
      <c r="W20" s="347">
        <f t="shared" si="8"/>
        <v>15</v>
      </c>
    </row>
    <row r="21" spans="1:23" ht="24.75" customHeight="1">
      <c r="A21" s="1215" t="s">
        <v>234</v>
      </c>
      <c r="B21" s="1216"/>
      <c r="C21" s="178"/>
      <c r="D21" s="178"/>
      <c r="E21" s="178"/>
      <c r="F21" s="178"/>
      <c r="G21" s="178"/>
      <c r="H21" s="178"/>
      <c r="I21" s="347">
        <f t="shared" si="0"/>
        <v>0</v>
      </c>
      <c r="J21" s="347">
        <f t="shared" si="1"/>
        <v>0</v>
      </c>
      <c r="K21" s="347">
        <f t="shared" si="2"/>
        <v>0</v>
      </c>
      <c r="L21" s="178"/>
      <c r="M21" s="178"/>
      <c r="N21" s="178"/>
      <c r="O21" s="178"/>
      <c r="P21" s="178"/>
      <c r="Q21" s="178"/>
      <c r="R21" s="347">
        <f t="shared" si="3"/>
        <v>0</v>
      </c>
      <c r="S21" s="347">
        <f t="shared" si="4"/>
        <v>0</v>
      </c>
      <c r="T21" s="347">
        <f t="shared" si="5"/>
        <v>0</v>
      </c>
      <c r="U21" s="347">
        <f t="shared" si="6"/>
        <v>0</v>
      </c>
      <c r="V21" s="347">
        <f t="shared" si="7"/>
        <v>0</v>
      </c>
      <c r="W21" s="347">
        <f t="shared" si="8"/>
        <v>0</v>
      </c>
    </row>
    <row r="22" spans="1:23" ht="24.75" customHeight="1">
      <c r="A22" s="176">
        <v>6</v>
      </c>
      <c r="B22" s="177" t="s">
        <v>128</v>
      </c>
      <c r="C22" s="178">
        <v>0</v>
      </c>
      <c r="D22" s="178">
        <v>0</v>
      </c>
      <c r="E22" s="178">
        <v>0</v>
      </c>
      <c r="F22" s="178">
        <v>0</v>
      </c>
      <c r="G22" s="178">
        <v>0</v>
      </c>
      <c r="H22" s="178">
        <v>0</v>
      </c>
      <c r="I22" s="347">
        <f t="shared" si="0"/>
        <v>0</v>
      </c>
      <c r="J22" s="347">
        <f t="shared" si="1"/>
        <v>0</v>
      </c>
      <c r="K22" s="347">
        <f t="shared" si="2"/>
        <v>0</v>
      </c>
      <c r="L22" s="178">
        <v>0</v>
      </c>
      <c r="M22" s="178">
        <v>0</v>
      </c>
      <c r="N22" s="178">
        <v>0</v>
      </c>
      <c r="O22" s="178">
        <v>0</v>
      </c>
      <c r="P22" s="178">
        <v>0</v>
      </c>
      <c r="Q22" s="178">
        <v>0</v>
      </c>
      <c r="R22" s="347">
        <f t="shared" si="3"/>
        <v>0</v>
      </c>
      <c r="S22" s="347">
        <f t="shared" si="4"/>
        <v>0</v>
      </c>
      <c r="T22" s="347">
        <f t="shared" si="5"/>
        <v>0</v>
      </c>
      <c r="U22" s="347">
        <f t="shared" si="6"/>
        <v>0</v>
      </c>
      <c r="V22" s="347">
        <f t="shared" si="7"/>
        <v>0</v>
      </c>
      <c r="W22" s="347">
        <f t="shared" si="8"/>
        <v>0</v>
      </c>
    </row>
    <row r="23" spans="1:23" ht="24.75" customHeight="1">
      <c r="A23" s="176">
        <v>7</v>
      </c>
      <c r="B23" s="177" t="s">
        <v>129</v>
      </c>
      <c r="C23" s="178">
        <v>35</v>
      </c>
      <c r="D23" s="178">
        <v>6</v>
      </c>
      <c r="E23" s="178">
        <v>6</v>
      </c>
      <c r="F23" s="178">
        <v>0</v>
      </c>
      <c r="G23" s="178">
        <v>0</v>
      </c>
      <c r="H23" s="178">
        <v>0</v>
      </c>
      <c r="I23" s="347">
        <f t="shared" si="0"/>
        <v>35</v>
      </c>
      <c r="J23" s="347">
        <f t="shared" si="1"/>
        <v>6</v>
      </c>
      <c r="K23" s="347">
        <f t="shared" si="2"/>
        <v>6</v>
      </c>
      <c r="L23" s="178">
        <v>25</v>
      </c>
      <c r="M23" s="178">
        <v>2</v>
      </c>
      <c r="N23" s="178">
        <v>2</v>
      </c>
      <c r="O23" s="178">
        <v>0</v>
      </c>
      <c r="P23" s="178">
        <v>0</v>
      </c>
      <c r="Q23" s="178">
        <v>0</v>
      </c>
      <c r="R23" s="347">
        <f t="shared" si="3"/>
        <v>25</v>
      </c>
      <c r="S23" s="347">
        <f t="shared" si="4"/>
        <v>2</v>
      </c>
      <c r="T23" s="347">
        <f t="shared" si="5"/>
        <v>2</v>
      </c>
      <c r="U23" s="347">
        <f t="shared" si="6"/>
        <v>60</v>
      </c>
      <c r="V23" s="347">
        <f t="shared" si="7"/>
        <v>8</v>
      </c>
      <c r="W23" s="347">
        <f t="shared" si="8"/>
        <v>8</v>
      </c>
    </row>
    <row r="24" spans="1:23" ht="24.75" customHeight="1">
      <c r="A24" s="176">
        <v>8</v>
      </c>
      <c r="B24" s="177" t="s">
        <v>699</v>
      </c>
      <c r="C24" s="178">
        <v>0</v>
      </c>
      <c r="D24" s="178">
        <v>0</v>
      </c>
      <c r="E24" s="178">
        <v>0</v>
      </c>
      <c r="F24" s="178">
        <v>0</v>
      </c>
      <c r="G24" s="178">
        <v>0</v>
      </c>
      <c r="H24" s="178">
        <v>0</v>
      </c>
      <c r="I24" s="347">
        <f t="shared" si="0"/>
        <v>0</v>
      </c>
      <c r="J24" s="347">
        <f t="shared" si="1"/>
        <v>0</v>
      </c>
      <c r="K24" s="347">
        <f t="shared" si="2"/>
        <v>0</v>
      </c>
      <c r="L24" s="178">
        <v>0</v>
      </c>
      <c r="M24" s="178">
        <v>0</v>
      </c>
      <c r="N24" s="178">
        <v>0</v>
      </c>
      <c r="O24" s="178">
        <v>0</v>
      </c>
      <c r="P24" s="178">
        <v>0</v>
      </c>
      <c r="Q24" s="178">
        <v>0</v>
      </c>
      <c r="R24" s="347">
        <f t="shared" si="3"/>
        <v>0</v>
      </c>
      <c r="S24" s="347">
        <f t="shared" si="4"/>
        <v>0</v>
      </c>
      <c r="T24" s="347">
        <f t="shared" si="5"/>
        <v>0</v>
      </c>
      <c r="U24" s="347">
        <f t="shared" si="6"/>
        <v>0</v>
      </c>
      <c r="V24" s="347">
        <f t="shared" si="7"/>
        <v>0</v>
      </c>
      <c r="W24" s="347">
        <f t="shared" si="8"/>
        <v>0</v>
      </c>
    </row>
    <row r="25" spans="1:23" ht="24.75" customHeight="1">
      <c r="A25" s="304">
        <v>9</v>
      </c>
      <c r="B25" s="177" t="s">
        <v>701</v>
      </c>
      <c r="C25" s="178">
        <v>0</v>
      </c>
      <c r="D25" s="178">
        <v>0</v>
      </c>
      <c r="E25" s="178">
        <v>0</v>
      </c>
      <c r="F25" s="178">
        <v>0</v>
      </c>
      <c r="G25" s="178">
        <v>0</v>
      </c>
      <c r="H25" s="178">
        <v>0</v>
      </c>
      <c r="I25" s="347">
        <f t="shared" si="0"/>
        <v>0</v>
      </c>
      <c r="J25" s="347">
        <f t="shared" si="1"/>
        <v>0</v>
      </c>
      <c r="K25" s="347">
        <f t="shared" si="2"/>
        <v>0</v>
      </c>
      <c r="L25" s="178">
        <v>0</v>
      </c>
      <c r="M25" s="178">
        <v>0</v>
      </c>
      <c r="N25" s="178">
        <v>0</v>
      </c>
      <c r="O25" s="178">
        <v>0</v>
      </c>
      <c r="P25" s="178">
        <v>0</v>
      </c>
      <c r="Q25" s="178">
        <v>0</v>
      </c>
      <c r="R25" s="347">
        <f t="shared" si="3"/>
        <v>0</v>
      </c>
      <c r="S25" s="347">
        <f t="shared" si="4"/>
        <v>0</v>
      </c>
      <c r="T25" s="347">
        <f t="shared" si="5"/>
        <v>0</v>
      </c>
      <c r="U25" s="347">
        <f t="shared" si="6"/>
        <v>0</v>
      </c>
      <c r="V25" s="347">
        <f t="shared" si="7"/>
        <v>0</v>
      </c>
      <c r="W25" s="347">
        <f t="shared" si="8"/>
        <v>0</v>
      </c>
    </row>
    <row r="26" spans="1:23" s="173" customFormat="1" ht="24.75" customHeight="1">
      <c r="A26" s="1213" t="s">
        <v>17</v>
      </c>
      <c r="B26" s="1214"/>
      <c r="C26" s="348">
        <f aca="true" t="shared" si="9" ref="C26:W26">SUM(C16:C25)</f>
        <v>3353.835</v>
      </c>
      <c r="D26" s="348">
        <f t="shared" si="9"/>
        <v>1291.58</v>
      </c>
      <c r="E26" s="348">
        <f t="shared" si="9"/>
        <v>443.96999999999997</v>
      </c>
      <c r="F26" s="348">
        <f t="shared" si="9"/>
        <v>1452.24</v>
      </c>
      <c r="G26" s="348">
        <f t="shared" si="9"/>
        <v>525.6800000000001</v>
      </c>
      <c r="H26" s="348">
        <f t="shared" si="9"/>
        <v>190.68</v>
      </c>
      <c r="I26" s="348">
        <f t="shared" si="9"/>
        <v>4806.075</v>
      </c>
      <c r="J26" s="348">
        <f t="shared" si="9"/>
        <v>1817.26</v>
      </c>
      <c r="K26" s="348">
        <f t="shared" si="9"/>
        <v>634.65</v>
      </c>
      <c r="L26" s="348">
        <f t="shared" si="9"/>
        <v>2984.165</v>
      </c>
      <c r="M26" s="348">
        <f t="shared" si="9"/>
        <v>1134.42</v>
      </c>
      <c r="N26" s="348">
        <f t="shared" si="9"/>
        <v>423.03000000000003</v>
      </c>
      <c r="O26" s="175">
        <f t="shared" si="9"/>
        <v>797.76</v>
      </c>
      <c r="P26" s="175">
        <f t="shared" si="9"/>
        <v>285.32</v>
      </c>
      <c r="Q26" s="175">
        <f t="shared" si="9"/>
        <v>99.32</v>
      </c>
      <c r="R26" s="348">
        <f t="shared" si="9"/>
        <v>3781.9249999999997</v>
      </c>
      <c r="S26" s="348">
        <f t="shared" si="9"/>
        <v>1419.74</v>
      </c>
      <c r="T26" s="348">
        <f t="shared" si="9"/>
        <v>522.35</v>
      </c>
      <c r="U26" s="348">
        <f t="shared" si="9"/>
        <v>8588</v>
      </c>
      <c r="V26" s="348">
        <f t="shared" si="9"/>
        <v>3237</v>
      </c>
      <c r="W26" s="348">
        <f t="shared" si="9"/>
        <v>1157</v>
      </c>
    </row>
    <row r="27" spans="1:12" ht="12.75">
      <c r="A27" s="180"/>
      <c r="B27" s="180"/>
      <c r="L27" s="475"/>
    </row>
    <row r="28" ht="12.75">
      <c r="B28" s="164" t="s">
        <v>11</v>
      </c>
    </row>
    <row r="30" spans="1:23" ht="15.75">
      <c r="A30" s="166"/>
      <c r="B30" s="166"/>
      <c r="C30" s="166"/>
      <c r="D30" s="166"/>
      <c r="E30" s="166"/>
      <c r="F30" s="166"/>
      <c r="G30" s="166"/>
      <c r="H30" s="166"/>
      <c r="I30" s="166"/>
      <c r="J30" s="637"/>
      <c r="K30" s="637"/>
      <c r="L30" s="637"/>
      <c r="M30" s="637"/>
      <c r="N30" s="637"/>
      <c r="O30" s="166"/>
      <c r="P30" s="166"/>
      <c r="Q30" s="166"/>
      <c r="R30" s="166"/>
      <c r="S30" s="166"/>
      <c r="T30" s="732" t="s">
        <v>777</v>
      </c>
      <c r="U30" s="732"/>
      <c r="V30" s="638"/>
      <c r="W30" s="638"/>
    </row>
    <row r="31" spans="1:23" ht="15">
      <c r="A31" s="638"/>
      <c r="B31" s="638"/>
      <c r="C31" s="638"/>
      <c r="D31" s="638"/>
      <c r="E31" s="638"/>
      <c r="F31" s="638"/>
      <c r="G31" s="638"/>
      <c r="H31" s="638"/>
      <c r="I31" s="638"/>
      <c r="J31" s="638"/>
      <c r="K31" s="638"/>
      <c r="L31" s="638"/>
      <c r="M31" s="638"/>
      <c r="N31" s="638"/>
      <c r="O31" s="638"/>
      <c r="P31" s="638"/>
      <c r="Q31" s="638"/>
      <c r="R31" s="638"/>
      <c r="S31" s="638"/>
      <c r="T31" s="638"/>
      <c r="U31" s="638"/>
      <c r="V31" s="638"/>
      <c r="W31" s="638"/>
    </row>
    <row r="32" spans="1:23" ht="16.5" thickBot="1">
      <c r="A32" s="181" t="s">
        <v>20</v>
      </c>
      <c r="B32" s="636"/>
      <c r="C32" s="181"/>
      <c r="D32" s="181"/>
      <c r="E32" s="181"/>
      <c r="F32" s="181"/>
      <c r="G32" s="181"/>
      <c r="H32" s="181"/>
      <c r="I32" s="181"/>
      <c r="J32" s="181"/>
      <c r="K32" s="181"/>
      <c r="L32" s="181"/>
      <c r="M32" s="181"/>
      <c r="N32" s="181"/>
      <c r="O32" s="638"/>
      <c r="P32" s="638"/>
      <c r="Q32" s="638"/>
      <c r="R32" s="370"/>
      <c r="S32" s="370"/>
      <c r="T32" s="1156"/>
      <c r="U32" s="1156"/>
      <c r="V32" s="181"/>
      <c r="W32" s="638"/>
    </row>
    <row r="33" spans="1:23" ht="18.75" customHeight="1">
      <c r="A33" s="370"/>
      <c r="B33" s="370"/>
      <c r="C33" s="370"/>
      <c r="D33" s="370"/>
      <c r="E33" s="370"/>
      <c r="F33" s="514" t="s">
        <v>778</v>
      </c>
      <c r="G33" s="370"/>
      <c r="H33" s="370"/>
      <c r="I33" s="370"/>
      <c r="J33" s="370"/>
      <c r="K33" s="370"/>
      <c r="L33" s="370"/>
      <c r="M33" s="370"/>
      <c r="N33" s="370"/>
      <c r="O33" s="370"/>
      <c r="P33" s="370"/>
      <c r="Q33" s="370"/>
      <c r="R33" s="370"/>
      <c r="S33" s="370"/>
      <c r="T33" s="540" t="s">
        <v>1019</v>
      </c>
      <c r="U33" s="14"/>
      <c r="V33" s="181"/>
      <c r="W33" s="638"/>
    </row>
    <row r="34" spans="1:23" ht="15.75">
      <c r="A34" s="370"/>
      <c r="B34" s="370"/>
      <c r="C34" s="370"/>
      <c r="D34" s="370"/>
      <c r="E34" s="370"/>
      <c r="F34" s="515" t="s">
        <v>779</v>
      </c>
      <c r="G34" s="370"/>
      <c r="H34" s="370"/>
      <c r="I34" s="370"/>
      <c r="J34" s="370"/>
      <c r="K34" s="370"/>
      <c r="L34" s="370"/>
      <c r="M34" s="370"/>
      <c r="N34" s="370"/>
      <c r="O34" s="370"/>
      <c r="P34" s="370"/>
      <c r="Q34" s="370"/>
      <c r="R34" s="370"/>
      <c r="S34" s="370"/>
      <c r="T34" s="14" t="s">
        <v>756</v>
      </c>
      <c r="U34" s="14"/>
      <c r="V34" s="181"/>
      <c r="W34" s="638"/>
    </row>
    <row r="35" spans="1:23" ht="15.75">
      <c r="A35" s="638"/>
      <c r="B35" s="638"/>
      <c r="C35" s="638"/>
      <c r="D35" s="638"/>
      <c r="E35" s="638"/>
      <c r="F35" s="516" t="s">
        <v>780</v>
      </c>
      <c r="G35" s="638"/>
      <c r="H35" s="638"/>
      <c r="I35" s="638"/>
      <c r="J35" s="638"/>
      <c r="K35" s="638"/>
      <c r="L35" s="638"/>
      <c r="M35" s="638"/>
      <c r="N35" s="638"/>
      <c r="O35" s="638"/>
      <c r="P35" s="638"/>
      <c r="Q35" s="638"/>
      <c r="R35" s="165"/>
      <c r="S35" s="165"/>
      <c r="T35" s="14" t="s">
        <v>81</v>
      </c>
      <c r="U35" s="14" t="s">
        <v>11</v>
      </c>
      <c r="V35" s="165"/>
      <c r="W35" s="165"/>
    </row>
    <row r="36" spans="3:8" ht="12.75">
      <c r="C36" s="1217"/>
      <c r="D36" s="1218"/>
      <c r="E36" s="1219"/>
      <c r="F36" s="1217"/>
      <c r="G36" s="1218"/>
      <c r="H36" s="1219"/>
    </row>
    <row r="37" spans="2:8" ht="12.75">
      <c r="B37" s="178"/>
      <c r="C37" s="170"/>
      <c r="D37" s="171"/>
      <c r="E37" s="172"/>
      <c r="F37" s="170"/>
      <c r="G37" s="171"/>
      <c r="H37" s="172"/>
    </row>
    <row r="38" spans="2:8" ht="12.75">
      <c r="B38" s="177"/>
      <c r="C38" s="168"/>
      <c r="D38" s="168"/>
      <c r="E38" s="168"/>
      <c r="F38" s="168"/>
      <c r="G38" s="168"/>
      <c r="H38" s="168"/>
    </row>
    <row r="39" spans="2:8" ht="12.75">
      <c r="B39" s="179"/>
      <c r="C39" s="345"/>
      <c r="D39" s="345"/>
      <c r="E39" s="345"/>
      <c r="F39" s="345"/>
      <c r="G39" s="168"/>
      <c r="H39" s="168"/>
    </row>
    <row r="40" spans="2:8" ht="12.75">
      <c r="B40" s="179"/>
      <c r="C40" s="346"/>
      <c r="D40" s="346"/>
      <c r="E40" s="346"/>
      <c r="F40" s="346"/>
      <c r="G40" s="178"/>
      <c r="H40" s="178"/>
    </row>
    <row r="41" spans="2:8" ht="12.75">
      <c r="B41" s="179"/>
      <c r="C41" s="346"/>
      <c r="D41" s="346"/>
      <c r="E41" s="346"/>
      <c r="F41" s="346"/>
      <c r="G41" s="178"/>
      <c r="H41" s="178"/>
    </row>
    <row r="42" spans="2:8" ht="12.75">
      <c r="B42" s="177"/>
      <c r="C42" s="346"/>
      <c r="D42" s="346"/>
      <c r="E42" s="346"/>
      <c r="F42" s="346"/>
      <c r="G42" s="178"/>
      <c r="H42" s="178"/>
    </row>
  </sheetData>
  <sheetProtection/>
  <mergeCells count="23">
    <mergeCell ref="O2:U2"/>
    <mergeCell ref="B5:U5"/>
    <mergeCell ref="B7:U7"/>
    <mergeCell ref="C12:E12"/>
    <mergeCell ref="F12:H12"/>
    <mergeCell ref="V10:W10"/>
    <mergeCell ref="G3:M3"/>
    <mergeCell ref="B11:B12"/>
    <mergeCell ref="C11:K11"/>
    <mergeCell ref="L11:T11"/>
    <mergeCell ref="C36:E36"/>
    <mergeCell ref="F36:H36"/>
    <mergeCell ref="T32:U32"/>
    <mergeCell ref="R12:T12"/>
    <mergeCell ref="U11:W12"/>
    <mergeCell ref="I12:K12"/>
    <mergeCell ref="T30:U30"/>
    <mergeCell ref="A26:B26"/>
    <mergeCell ref="A21:B21"/>
    <mergeCell ref="A15:B15"/>
    <mergeCell ref="O12:Q12"/>
    <mergeCell ref="L12:N12"/>
    <mergeCell ref="A11:A1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sheetPr>
    <tabColor theme="3" tint="0.7999799847602844"/>
  </sheetPr>
  <dimension ref="A1:IV35"/>
  <sheetViews>
    <sheetView view="pageBreakPreview" zoomScale="80" zoomScaleSheetLayoutView="80" zoomScalePageLayoutView="0" workbookViewId="0" topLeftCell="A13">
      <selection activeCell="F22" sqref="F22"/>
    </sheetView>
  </sheetViews>
  <sheetFormatPr defaultColWidth="15.7109375" defaultRowHeight="24.75" customHeight="1"/>
  <cols>
    <col min="1" max="1" width="15.7109375" style="543" customWidth="1"/>
    <col min="2" max="2" width="19.00390625" style="543" customWidth="1"/>
    <col min="3" max="16384" width="15.7109375" style="543" customWidth="1"/>
  </cols>
  <sheetData>
    <row r="1" spans="1:12" ht="24.75" customHeight="1">
      <c r="A1" s="864" t="s">
        <v>0</v>
      </c>
      <c r="B1" s="864"/>
      <c r="C1" s="864"/>
      <c r="D1" s="864"/>
      <c r="E1" s="864"/>
      <c r="F1" s="864"/>
      <c r="G1" s="864"/>
      <c r="H1" s="864"/>
      <c r="I1" s="864"/>
      <c r="J1" s="864"/>
      <c r="K1" s="864"/>
      <c r="L1" s="544" t="s">
        <v>961</v>
      </c>
    </row>
    <row r="2" spans="1:12" ht="24.75" customHeight="1">
      <c r="A2" s="864" t="s">
        <v>781</v>
      </c>
      <c r="B2" s="864"/>
      <c r="C2" s="864"/>
      <c r="D2" s="864"/>
      <c r="E2" s="864"/>
      <c r="F2" s="864"/>
      <c r="G2" s="864"/>
      <c r="H2" s="864"/>
      <c r="I2" s="864"/>
      <c r="J2" s="864"/>
      <c r="K2" s="864"/>
      <c r="L2" s="864"/>
    </row>
    <row r="4" spans="1:12" ht="24.75" customHeight="1">
      <c r="A4" s="865" t="s">
        <v>962</v>
      </c>
      <c r="B4" s="865"/>
      <c r="C4" s="865"/>
      <c r="D4" s="865"/>
      <c r="E4" s="865"/>
      <c r="F4" s="865"/>
      <c r="G4" s="865"/>
      <c r="H4" s="865"/>
      <c r="I4" s="865"/>
      <c r="J4" s="865"/>
      <c r="K4" s="865"/>
      <c r="L4" s="865"/>
    </row>
    <row r="5" spans="1:2" ht="24.75" customHeight="1">
      <c r="A5" s="94" t="s">
        <v>755</v>
      </c>
      <c r="B5" s="94"/>
    </row>
    <row r="6" spans="1:2" ht="24.75" customHeight="1">
      <c r="A6" s="94"/>
      <c r="B6" s="94"/>
    </row>
    <row r="7" spans="1:12" ht="24.75" customHeight="1">
      <c r="A7" s="866" t="s">
        <v>963</v>
      </c>
      <c r="B7" s="866"/>
      <c r="C7" s="866"/>
      <c r="D7" s="545"/>
      <c r="K7" s="867" t="s">
        <v>964</v>
      </c>
      <c r="L7" s="867"/>
    </row>
    <row r="8" spans="1:12" ht="24.75" customHeight="1">
      <c r="A8" s="866" t="s">
        <v>965</v>
      </c>
      <c r="B8" s="866"/>
      <c r="C8" s="866"/>
      <c r="D8" s="545"/>
      <c r="K8" s="546"/>
      <c r="L8" s="546"/>
    </row>
    <row r="9" spans="1:12" ht="24.75" customHeight="1">
      <c r="A9" s="94"/>
      <c r="B9" s="94"/>
      <c r="J9" s="861" t="s">
        <v>966</v>
      </c>
      <c r="K9" s="861"/>
      <c r="L9" s="861"/>
    </row>
    <row r="10" spans="1:12" ht="50.25" customHeight="1">
      <c r="A10" s="862" t="s">
        <v>2</v>
      </c>
      <c r="B10" s="868" t="s">
        <v>72</v>
      </c>
      <c r="C10" s="863" t="s">
        <v>967</v>
      </c>
      <c r="D10" s="863"/>
      <c r="E10" s="863"/>
      <c r="F10" s="863"/>
      <c r="G10" s="863" t="s">
        <v>968</v>
      </c>
      <c r="H10" s="863"/>
      <c r="I10" s="863"/>
      <c r="J10" s="863"/>
      <c r="K10" s="863" t="s">
        <v>1000</v>
      </c>
      <c r="L10" s="863" t="s">
        <v>969</v>
      </c>
    </row>
    <row r="11" spans="1:256" ht="137.25" customHeight="1">
      <c r="A11" s="862"/>
      <c r="B11" s="868"/>
      <c r="C11" s="547" t="s">
        <v>1001</v>
      </c>
      <c r="D11" s="548" t="s">
        <v>970</v>
      </c>
      <c r="E11" s="548" t="s">
        <v>971</v>
      </c>
      <c r="F11" s="547" t="s">
        <v>1002</v>
      </c>
      <c r="G11" s="547" t="s">
        <v>1001</v>
      </c>
      <c r="H11" s="548" t="s">
        <v>970</v>
      </c>
      <c r="I11" s="548" t="s">
        <v>971</v>
      </c>
      <c r="J11" s="547" t="s">
        <v>1002</v>
      </c>
      <c r="K11" s="863"/>
      <c r="L11" s="863"/>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544"/>
      <c r="BA11" s="544"/>
      <c r="BB11" s="544"/>
      <c r="BC11" s="544"/>
      <c r="BD11" s="544"/>
      <c r="BE11" s="544"/>
      <c r="BF11" s="544"/>
      <c r="BG11" s="544"/>
      <c r="BH11" s="544"/>
      <c r="BI11" s="544"/>
      <c r="BJ11" s="544"/>
      <c r="BK11" s="544"/>
      <c r="BL11" s="544"/>
      <c r="BM11" s="544"/>
      <c r="BN11" s="544"/>
      <c r="BO11" s="544"/>
      <c r="BP11" s="544"/>
      <c r="BQ11" s="544"/>
      <c r="BR11" s="544"/>
      <c r="BS11" s="544"/>
      <c r="BT11" s="544"/>
      <c r="BU11" s="544"/>
      <c r="BV11" s="544"/>
      <c r="BW11" s="544"/>
      <c r="BX11" s="544"/>
      <c r="BY11" s="544"/>
      <c r="BZ11" s="544"/>
      <c r="CA11" s="544"/>
      <c r="CB11" s="544"/>
      <c r="CC11" s="544"/>
      <c r="CD11" s="544"/>
      <c r="CE11" s="544"/>
      <c r="CF11" s="544"/>
      <c r="CG11" s="544"/>
      <c r="CH11" s="544"/>
      <c r="CI11" s="544"/>
      <c r="CJ11" s="544"/>
      <c r="CK11" s="544"/>
      <c r="CL11" s="544"/>
      <c r="CM11" s="544"/>
      <c r="CN11" s="544"/>
      <c r="CO11" s="544"/>
      <c r="CP11" s="544"/>
      <c r="CQ11" s="544"/>
      <c r="CR11" s="544"/>
      <c r="CS11" s="544"/>
      <c r="CT11" s="544"/>
      <c r="CU11" s="544"/>
      <c r="CV11" s="544"/>
      <c r="CW11" s="544"/>
      <c r="CX11" s="544"/>
      <c r="CY11" s="544"/>
      <c r="CZ11" s="544"/>
      <c r="DA11" s="544"/>
      <c r="DB11" s="544"/>
      <c r="DC11" s="544"/>
      <c r="DD11" s="544"/>
      <c r="DE11" s="544"/>
      <c r="DF11" s="544"/>
      <c r="DG11" s="544"/>
      <c r="DH11" s="544"/>
      <c r="DI11" s="544"/>
      <c r="DJ11" s="544"/>
      <c r="DK11" s="544"/>
      <c r="DL11" s="544"/>
      <c r="DM11" s="544"/>
      <c r="DN11" s="544"/>
      <c r="DO11" s="544"/>
      <c r="DP11" s="544"/>
      <c r="DQ11" s="544"/>
      <c r="DR11" s="544"/>
      <c r="DS11" s="544"/>
      <c r="DT11" s="544"/>
      <c r="DU11" s="544"/>
      <c r="DV11" s="544"/>
      <c r="DW11" s="544"/>
      <c r="DX11" s="544"/>
      <c r="DY11" s="544"/>
      <c r="DZ11" s="544"/>
      <c r="EA11" s="544"/>
      <c r="EB11" s="544"/>
      <c r="EC11" s="544"/>
      <c r="ED11" s="544"/>
      <c r="EE11" s="544"/>
      <c r="EF11" s="544"/>
      <c r="EG11" s="544"/>
      <c r="EH11" s="544"/>
      <c r="EI11" s="544"/>
      <c r="EJ11" s="544"/>
      <c r="EK11" s="544"/>
      <c r="EL11" s="544"/>
      <c r="EM11" s="544"/>
      <c r="EN11" s="544"/>
      <c r="EO11" s="544"/>
      <c r="EP11" s="544"/>
      <c r="EQ11" s="544"/>
      <c r="ER11" s="544"/>
      <c r="ES11" s="544"/>
      <c r="ET11" s="544"/>
      <c r="EU11" s="544"/>
      <c r="EV11" s="544"/>
      <c r="EW11" s="544"/>
      <c r="EX11" s="544"/>
      <c r="EY11" s="544"/>
      <c r="EZ11" s="544"/>
      <c r="FA11" s="544"/>
      <c r="FB11" s="544"/>
      <c r="FC11" s="544"/>
      <c r="FD11" s="544"/>
      <c r="FE11" s="544"/>
      <c r="FF11" s="544"/>
      <c r="FG11" s="544"/>
      <c r="FH11" s="544"/>
      <c r="FI11" s="544"/>
      <c r="FJ11" s="544"/>
      <c r="FK11" s="544"/>
      <c r="FL11" s="544"/>
      <c r="FM11" s="544"/>
      <c r="FN11" s="544"/>
      <c r="FO11" s="544"/>
      <c r="FP11" s="544"/>
      <c r="FQ11" s="544"/>
      <c r="FR11" s="544"/>
      <c r="FS11" s="544"/>
      <c r="FT11" s="544"/>
      <c r="FU11" s="544"/>
      <c r="FV11" s="544"/>
      <c r="FW11" s="544"/>
      <c r="FX11" s="544"/>
      <c r="FY11" s="544"/>
      <c r="FZ11" s="544"/>
      <c r="GA11" s="544"/>
      <c r="GB11" s="544"/>
      <c r="GC11" s="544"/>
      <c r="GD11" s="544"/>
      <c r="GE11" s="544"/>
      <c r="GF11" s="544"/>
      <c r="GG11" s="544"/>
      <c r="GH11" s="544"/>
      <c r="GI11" s="544"/>
      <c r="GJ11" s="544"/>
      <c r="GK11" s="544"/>
      <c r="GL11" s="544"/>
      <c r="GM11" s="544"/>
      <c r="GN11" s="544"/>
      <c r="GO11" s="544"/>
      <c r="GP11" s="544"/>
      <c r="GQ11" s="544"/>
      <c r="GR11" s="544"/>
      <c r="GS11" s="544"/>
      <c r="GT11" s="544"/>
      <c r="GU11" s="544"/>
      <c r="GV11" s="544"/>
      <c r="GW11" s="544"/>
      <c r="GX11" s="544"/>
      <c r="GY11" s="544"/>
      <c r="GZ11" s="544"/>
      <c r="HA11" s="544"/>
      <c r="HB11" s="544"/>
      <c r="HC11" s="544"/>
      <c r="HD11" s="544"/>
      <c r="HE11" s="544"/>
      <c r="HF11" s="544"/>
      <c r="HG11" s="544"/>
      <c r="HH11" s="544"/>
      <c r="HI11" s="544"/>
      <c r="HJ11" s="544"/>
      <c r="HK11" s="544"/>
      <c r="HL11" s="544"/>
      <c r="HM11" s="544"/>
      <c r="HN11" s="544"/>
      <c r="HO11" s="544"/>
      <c r="HP11" s="544"/>
      <c r="HQ11" s="544"/>
      <c r="HR11" s="544"/>
      <c r="HS11" s="544"/>
      <c r="HT11" s="544"/>
      <c r="HU11" s="544"/>
      <c r="HV11" s="544"/>
      <c r="HW11" s="544"/>
      <c r="HX11" s="544"/>
      <c r="HY11" s="544"/>
      <c r="HZ11" s="544"/>
      <c r="IA11" s="544"/>
      <c r="IB11" s="544"/>
      <c r="IC11" s="544"/>
      <c r="ID11" s="544"/>
      <c r="IE11" s="544"/>
      <c r="IF11" s="544"/>
      <c r="IG11" s="544"/>
      <c r="IH11" s="544"/>
      <c r="II11" s="544"/>
      <c r="IJ11" s="544"/>
      <c r="IK11" s="544"/>
      <c r="IL11" s="544"/>
      <c r="IM11" s="544"/>
      <c r="IN11" s="544"/>
      <c r="IO11" s="544"/>
      <c r="IP11" s="544"/>
      <c r="IQ11" s="544"/>
      <c r="IR11" s="544"/>
      <c r="IS11" s="544"/>
      <c r="IT11" s="544"/>
      <c r="IU11" s="544"/>
      <c r="IV11" s="544"/>
    </row>
    <row r="12" spans="1:256" ht="24.75" customHeight="1">
      <c r="A12" s="549">
        <v>1</v>
      </c>
      <c r="B12" s="550">
        <v>2</v>
      </c>
      <c r="C12" s="551">
        <v>3</v>
      </c>
      <c r="D12" s="550">
        <v>4</v>
      </c>
      <c r="E12" s="550">
        <v>5</v>
      </c>
      <c r="F12" s="551">
        <v>6</v>
      </c>
      <c r="G12" s="550">
        <v>7</v>
      </c>
      <c r="H12" s="550">
        <v>8</v>
      </c>
      <c r="I12" s="551">
        <v>9</v>
      </c>
      <c r="J12" s="550">
        <v>10</v>
      </c>
      <c r="K12" s="550">
        <v>11</v>
      </c>
      <c r="L12" s="551">
        <v>12</v>
      </c>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4"/>
      <c r="AY12" s="544"/>
      <c r="AZ12" s="544"/>
      <c r="BA12" s="544"/>
      <c r="BB12" s="544"/>
      <c r="BC12" s="544"/>
      <c r="BD12" s="544"/>
      <c r="BE12" s="544"/>
      <c r="BF12" s="544"/>
      <c r="BG12" s="544"/>
      <c r="BH12" s="544"/>
      <c r="BI12" s="544"/>
      <c r="BJ12" s="544"/>
      <c r="BK12" s="544"/>
      <c r="BL12" s="544"/>
      <c r="BM12" s="544"/>
      <c r="BN12" s="544"/>
      <c r="BO12" s="544"/>
      <c r="BP12" s="544"/>
      <c r="BQ12" s="544"/>
      <c r="BR12" s="544"/>
      <c r="BS12" s="544"/>
      <c r="BT12" s="544"/>
      <c r="BU12" s="544"/>
      <c r="BV12" s="544"/>
      <c r="BW12" s="544"/>
      <c r="BX12" s="544"/>
      <c r="BY12" s="544"/>
      <c r="BZ12" s="544"/>
      <c r="CA12" s="544"/>
      <c r="CB12" s="544"/>
      <c r="CC12" s="544"/>
      <c r="CD12" s="544"/>
      <c r="CE12" s="544"/>
      <c r="CF12" s="544"/>
      <c r="CG12" s="544"/>
      <c r="CH12" s="544"/>
      <c r="CI12" s="544"/>
      <c r="CJ12" s="544"/>
      <c r="CK12" s="544"/>
      <c r="CL12" s="544"/>
      <c r="CM12" s="544"/>
      <c r="CN12" s="544"/>
      <c r="CO12" s="544"/>
      <c r="CP12" s="544"/>
      <c r="CQ12" s="544"/>
      <c r="CR12" s="544"/>
      <c r="CS12" s="544"/>
      <c r="CT12" s="544"/>
      <c r="CU12" s="544"/>
      <c r="CV12" s="544"/>
      <c r="CW12" s="544"/>
      <c r="CX12" s="544"/>
      <c r="CY12" s="544"/>
      <c r="CZ12" s="544"/>
      <c r="DA12" s="544"/>
      <c r="DB12" s="544"/>
      <c r="DC12" s="544"/>
      <c r="DD12" s="544"/>
      <c r="DE12" s="544"/>
      <c r="DF12" s="544"/>
      <c r="DG12" s="544"/>
      <c r="DH12" s="544"/>
      <c r="DI12" s="544"/>
      <c r="DJ12" s="544"/>
      <c r="DK12" s="544"/>
      <c r="DL12" s="544"/>
      <c r="DM12" s="544"/>
      <c r="DN12" s="544"/>
      <c r="DO12" s="544"/>
      <c r="DP12" s="544"/>
      <c r="DQ12" s="544"/>
      <c r="DR12" s="544"/>
      <c r="DS12" s="544"/>
      <c r="DT12" s="544"/>
      <c r="DU12" s="544"/>
      <c r="DV12" s="544"/>
      <c r="DW12" s="544"/>
      <c r="DX12" s="544"/>
      <c r="DY12" s="544"/>
      <c r="DZ12" s="544"/>
      <c r="EA12" s="544"/>
      <c r="EB12" s="544"/>
      <c r="EC12" s="544"/>
      <c r="ED12" s="544"/>
      <c r="EE12" s="544"/>
      <c r="EF12" s="544"/>
      <c r="EG12" s="544"/>
      <c r="EH12" s="544"/>
      <c r="EI12" s="544"/>
      <c r="EJ12" s="544"/>
      <c r="EK12" s="544"/>
      <c r="EL12" s="544"/>
      <c r="EM12" s="544"/>
      <c r="EN12" s="544"/>
      <c r="EO12" s="544"/>
      <c r="EP12" s="544"/>
      <c r="EQ12" s="544"/>
      <c r="ER12" s="544"/>
      <c r="ES12" s="544"/>
      <c r="ET12" s="544"/>
      <c r="EU12" s="544"/>
      <c r="EV12" s="544"/>
      <c r="EW12" s="544"/>
      <c r="EX12" s="544"/>
      <c r="EY12" s="544"/>
      <c r="EZ12" s="544"/>
      <c r="FA12" s="544"/>
      <c r="FB12" s="544"/>
      <c r="FC12" s="544"/>
      <c r="FD12" s="544"/>
      <c r="FE12" s="544"/>
      <c r="FF12" s="544"/>
      <c r="FG12" s="544"/>
      <c r="FH12" s="544"/>
      <c r="FI12" s="544"/>
      <c r="FJ12" s="544"/>
      <c r="FK12" s="544"/>
      <c r="FL12" s="544"/>
      <c r="FM12" s="544"/>
      <c r="FN12" s="544"/>
      <c r="FO12" s="544"/>
      <c r="FP12" s="544"/>
      <c r="FQ12" s="544"/>
      <c r="FR12" s="544"/>
      <c r="FS12" s="544"/>
      <c r="FT12" s="544"/>
      <c r="FU12" s="544"/>
      <c r="FV12" s="544"/>
      <c r="FW12" s="544"/>
      <c r="FX12" s="544"/>
      <c r="FY12" s="544"/>
      <c r="FZ12" s="544"/>
      <c r="GA12" s="544"/>
      <c r="GB12" s="544"/>
      <c r="GC12" s="544"/>
      <c r="GD12" s="544"/>
      <c r="GE12" s="544"/>
      <c r="GF12" s="544"/>
      <c r="GG12" s="544"/>
      <c r="GH12" s="544"/>
      <c r="GI12" s="544"/>
      <c r="GJ12" s="544"/>
      <c r="GK12" s="544"/>
      <c r="GL12" s="544"/>
      <c r="GM12" s="544"/>
      <c r="GN12" s="544"/>
      <c r="GO12" s="544"/>
      <c r="GP12" s="544"/>
      <c r="GQ12" s="544"/>
      <c r="GR12" s="544"/>
      <c r="GS12" s="544"/>
      <c r="GT12" s="544"/>
      <c r="GU12" s="544"/>
      <c r="GV12" s="544"/>
      <c r="GW12" s="544"/>
      <c r="GX12" s="544"/>
      <c r="GY12" s="544"/>
      <c r="GZ12" s="544"/>
      <c r="HA12" s="544"/>
      <c r="HB12" s="544"/>
      <c r="HC12" s="544"/>
      <c r="HD12" s="544"/>
      <c r="HE12" s="544"/>
      <c r="HF12" s="544"/>
      <c r="HG12" s="544"/>
      <c r="HH12" s="544"/>
      <c r="HI12" s="544"/>
      <c r="HJ12" s="544"/>
      <c r="HK12" s="544"/>
      <c r="HL12" s="544"/>
      <c r="HM12" s="544"/>
      <c r="HN12" s="544"/>
      <c r="HO12" s="544"/>
      <c r="HP12" s="544"/>
      <c r="HQ12" s="544"/>
      <c r="HR12" s="544"/>
      <c r="HS12" s="544"/>
      <c r="HT12" s="544"/>
      <c r="HU12" s="544"/>
      <c r="HV12" s="544"/>
      <c r="HW12" s="544"/>
      <c r="HX12" s="544"/>
      <c r="HY12" s="544"/>
      <c r="HZ12" s="544"/>
      <c r="IA12" s="544"/>
      <c r="IB12" s="544"/>
      <c r="IC12" s="544"/>
      <c r="ID12" s="544"/>
      <c r="IE12" s="544"/>
      <c r="IF12" s="544"/>
      <c r="IG12" s="544"/>
      <c r="IH12" s="544"/>
      <c r="II12" s="544"/>
      <c r="IJ12" s="544"/>
      <c r="IK12" s="544"/>
      <c r="IL12" s="544"/>
      <c r="IM12" s="544"/>
      <c r="IN12" s="544"/>
      <c r="IO12" s="544"/>
      <c r="IP12" s="544"/>
      <c r="IQ12" s="544"/>
      <c r="IR12" s="544"/>
      <c r="IS12" s="544"/>
      <c r="IT12" s="544"/>
      <c r="IU12" s="544"/>
      <c r="IV12" s="544"/>
    </row>
    <row r="13" spans="1:12" ht="24.75" customHeight="1">
      <c r="A13" s="552">
        <v>1</v>
      </c>
      <c r="B13" s="553" t="s">
        <v>972</v>
      </c>
      <c r="C13" s="553">
        <v>0</v>
      </c>
      <c r="D13" s="553">
        <v>0</v>
      </c>
      <c r="E13" s="553">
        <v>0</v>
      </c>
      <c r="F13" s="553">
        <v>10393672</v>
      </c>
      <c r="G13" s="553">
        <v>0</v>
      </c>
      <c r="H13" s="553">
        <v>0</v>
      </c>
      <c r="I13" s="553">
        <v>0</v>
      </c>
      <c r="J13" s="553">
        <v>36413248</v>
      </c>
      <c r="K13" s="553">
        <v>46806920</v>
      </c>
      <c r="L13" s="553"/>
    </row>
    <row r="14" spans="1:12" ht="24.75" customHeight="1">
      <c r="A14" s="552">
        <v>2</v>
      </c>
      <c r="B14" s="545" t="s">
        <v>973</v>
      </c>
      <c r="C14" s="553">
        <v>47260000</v>
      </c>
      <c r="D14" s="553">
        <v>47260000</v>
      </c>
      <c r="E14" s="553">
        <v>0</v>
      </c>
      <c r="F14" s="553">
        <v>10732926</v>
      </c>
      <c r="G14" s="553">
        <v>126441000</v>
      </c>
      <c r="H14" s="545">
        <v>126441000</v>
      </c>
      <c r="I14" s="545">
        <v>0</v>
      </c>
      <c r="J14" s="545">
        <v>39929357</v>
      </c>
      <c r="K14" s="545">
        <v>50662283</v>
      </c>
      <c r="L14" s="545"/>
    </row>
    <row r="15" spans="1:12" ht="24.75" customHeight="1">
      <c r="A15" s="552">
        <v>3</v>
      </c>
      <c r="B15" s="545" t="s">
        <v>974</v>
      </c>
      <c r="C15" s="553">
        <v>0</v>
      </c>
      <c r="D15" s="553">
        <v>0</v>
      </c>
      <c r="E15" s="553">
        <v>0</v>
      </c>
      <c r="F15" s="553">
        <v>9672402</v>
      </c>
      <c r="G15" s="553">
        <v>12982000</v>
      </c>
      <c r="H15" s="545">
        <v>12982000</v>
      </c>
      <c r="I15" s="545">
        <v>0</v>
      </c>
      <c r="J15" s="545">
        <v>42249199</v>
      </c>
      <c r="K15" s="545">
        <v>51921601</v>
      </c>
      <c r="L15" s="545"/>
    </row>
    <row r="16" spans="1:12" ht="24.75" customHeight="1">
      <c r="A16" s="552">
        <v>4</v>
      </c>
      <c r="B16" s="545" t="s">
        <v>975</v>
      </c>
      <c r="C16" s="553">
        <v>0</v>
      </c>
      <c r="D16" s="553">
        <v>0</v>
      </c>
      <c r="E16" s="553">
        <v>0</v>
      </c>
      <c r="F16" s="553">
        <v>8916707</v>
      </c>
      <c r="G16" s="553">
        <v>0</v>
      </c>
      <c r="H16" s="545">
        <v>0</v>
      </c>
      <c r="I16" s="545">
        <v>0</v>
      </c>
      <c r="J16" s="545">
        <v>19831230.68</v>
      </c>
      <c r="K16" s="545">
        <v>28747937.68</v>
      </c>
      <c r="L16" s="545"/>
    </row>
    <row r="17" spans="1:12" ht="24.75" customHeight="1">
      <c r="A17" s="552">
        <v>5</v>
      </c>
      <c r="B17" s="545" t="s">
        <v>976</v>
      </c>
      <c r="C17" s="553">
        <v>0</v>
      </c>
      <c r="D17" s="553">
        <v>0</v>
      </c>
      <c r="E17" s="553">
        <v>0</v>
      </c>
      <c r="F17" s="553">
        <v>15681824</v>
      </c>
      <c r="G17" s="553">
        <v>117000</v>
      </c>
      <c r="H17" s="545">
        <v>117000</v>
      </c>
      <c r="I17" s="545">
        <v>0</v>
      </c>
      <c r="J17" s="545">
        <v>48353369.34</v>
      </c>
      <c r="K17" s="545">
        <v>64035193.34</v>
      </c>
      <c r="L17" s="545"/>
    </row>
    <row r="18" spans="1:12" ht="24.75" customHeight="1">
      <c r="A18" s="552">
        <v>6</v>
      </c>
      <c r="B18" s="545" t="s">
        <v>977</v>
      </c>
      <c r="C18" s="553">
        <v>58635000</v>
      </c>
      <c r="D18" s="553">
        <v>58635000</v>
      </c>
      <c r="E18" s="553">
        <v>0</v>
      </c>
      <c r="F18" s="553">
        <v>17394486</v>
      </c>
      <c r="G18" s="553">
        <v>170312500</v>
      </c>
      <c r="H18" s="545">
        <v>170312500</v>
      </c>
      <c r="I18" s="545">
        <v>0</v>
      </c>
      <c r="J18" s="545">
        <v>66232446.06</v>
      </c>
      <c r="K18" s="545">
        <v>83626932.06</v>
      </c>
      <c r="L18" s="545"/>
    </row>
    <row r="19" spans="1:12" ht="24.75" customHeight="1">
      <c r="A19" s="552">
        <v>7</v>
      </c>
      <c r="B19" s="545" t="s">
        <v>978</v>
      </c>
      <c r="C19" s="553">
        <v>0</v>
      </c>
      <c r="D19" s="553">
        <v>0</v>
      </c>
      <c r="E19" s="553">
        <v>0</v>
      </c>
      <c r="F19" s="553">
        <v>18799311</v>
      </c>
      <c r="G19" s="553">
        <v>0</v>
      </c>
      <c r="H19" s="545">
        <v>0</v>
      </c>
      <c r="I19" s="545">
        <v>0</v>
      </c>
      <c r="J19" s="545">
        <v>45515049</v>
      </c>
      <c r="K19" s="545">
        <v>64314360</v>
      </c>
      <c r="L19" s="545"/>
    </row>
    <row r="20" spans="1:12" ht="24.75" customHeight="1">
      <c r="A20" s="552">
        <v>8</v>
      </c>
      <c r="B20" s="545" t="s">
        <v>979</v>
      </c>
      <c r="C20" s="553">
        <v>0</v>
      </c>
      <c r="D20" s="553">
        <v>0</v>
      </c>
      <c r="E20" s="553">
        <v>0</v>
      </c>
      <c r="F20" s="553">
        <v>20532164</v>
      </c>
      <c r="G20" s="553">
        <v>0</v>
      </c>
      <c r="H20" s="545">
        <v>0</v>
      </c>
      <c r="I20" s="545">
        <v>0</v>
      </c>
      <c r="J20" s="545">
        <v>59053295</v>
      </c>
      <c r="K20" s="545">
        <v>79585459</v>
      </c>
      <c r="L20" s="545"/>
    </row>
    <row r="21" spans="1:12" ht="24.75" customHeight="1">
      <c r="A21" s="552">
        <v>9</v>
      </c>
      <c r="B21" s="545" t="s">
        <v>980</v>
      </c>
      <c r="C21" s="553">
        <v>0</v>
      </c>
      <c r="D21" s="553">
        <v>0</v>
      </c>
      <c r="E21" s="553">
        <v>0</v>
      </c>
      <c r="F21" s="553">
        <v>17991820</v>
      </c>
      <c r="G21" s="553">
        <v>0</v>
      </c>
      <c r="H21" s="545">
        <v>0</v>
      </c>
      <c r="I21" s="545">
        <v>0</v>
      </c>
      <c r="J21" s="545">
        <v>53131257</v>
      </c>
      <c r="K21" s="545">
        <v>71123077</v>
      </c>
      <c r="L21" s="545"/>
    </row>
    <row r="22" spans="1:12" ht="24.75" customHeight="1">
      <c r="A22" s="554" t="s">
        <v>17</v>
      </c>
      <c r="B22" s="545"/>
      <c r="C22" s="553">
        <f>SUM(C13:C21)</f>
        <v>105895000</v>
      </c>
      <c r="D22" s="553">
        <f>SUM(D13:D21)</f>
        <v>105895000</v>
      </c>
      <c r="E22" s="553">
        <f aca="true" t="shared" si="0" ref="E22:K22">SUM(E13:E21)</f>
        <v>0</v>
      </c>
      <c r="F22" s="553">
        <f t="shared" si="0"/>
        <v>130115312</v>
      </c>
      <c r="G22" s="553">
        <f t="shared" si="0"/>
        <v>309852500</v>
      </c>
      <c r="H22" s="553">
        <f t="shared" si="0"/>
        <v>309852500</v>
      </c>
      <c r="I22" s="553">
        <f t="shared" si="0"/>
        <v>0</v>
      </c>
      <c r="J22" s="553">
        <f t="shared" si="0"/>
        <v>410708451.08000004</v>
      </c>
      <c r="K22" s="553">
        <f t="shared" si="0"/>
        <v>540823763.08</v>
      </c>
      <c r="L22" s="545"/>
    </row>
    <row r="24" spans="1:10" ht="24.75" customHeight="1">
      <c r="A24" s="555" t="s">
        <v>981</v>
      </c>
      <c r="B24" s="84"/>
      <c r="C24" s="84"/>
      <c r="D24" s="84"/>
      <c r="E24" s="84"/>
      <c r="F24" s="84"/>
      <c r="G24" s="84"/>
      <c r="H24" s="84"/>
      <c r="I24" s="84"/>
      <c r="J24" s="84"/>
    </row>
    <row r="25" spans="1:10" ht="24.75" customHeight="1">
      <c r="A25" s="558" t="s">
        <v>982</v>
      </c>
      <c r="B25" s="558"/>
      <c r="C25" s="558"/>
      <c r="D25" s="558"/>
      <c r="E25" s="558"/>
      <c r="F25" s="558"/>
      <c r="G25" s="558"/>
      <c r="H25" s="558"/>
      <c r="I25" s="558"/>
      <c r="J25" s="558"/>
    </row>
    <row r="26" spans="1:10" ht="24.75" customHeight="1">
      <c r="A26" s="869" t="s">
        <v>983</v>
      </c>
      <c r="B26" s="869"/>
      <c r="C26" s="869"/>
      <c r="D26" s="869"/>
      <c r="E26" s="556"/>
      <c r="F26" s="556"/>
      <c r="G26" s="556"/>
      <c r="H26" s="556"/>
      <c r="I26" s="556"/>
      <c r="J26" s="556"/>
    </row>
    <row r="27" spans="1:10" ht="24.75" customHeight="1">
      <c r="A27" s="558" t="s">
        <v>984</v>
      </c>
      <c r="B27" s="558"/>
      <c r="C27" s="558"/>
      <c r="D27" s="558"/>
      <c r="E27" s="558"/>
      <c r="F27" s="558"/>
      <c r="G27" s="558"/>
      <c r="H27" s="558"/>
      <c r="I27" s="869"/>
      <c r="J27" s="869"/>
    </row>
    <row r="28" spans="1:10" ht="24.75" customHeight="1">
      <c r="A28" s="870"/>
      <c r="B28" s="871"/>
      <c r="C28" s="871"/>
      <c r="D28" s="871"/>
      <c r="E28" s="871"/>
      <c r="F28" s="871"/>
      <c r="G28" s="871"/>
      <c r="H28" s="871"/>
      <c r="I28" s="869"/>
      <c r="J28" s="869"/>
    </row>
    <row r="29" spans="1:10" ht="24.75" customHeight="1">
      <c r="A29" s="557"/>
      <c r="B29" s="558"/>
      <c r="C29" s="558"/>
      <c r="D29" s="558"/>
      <c r="E29" s="558"/>
      <c r="F29" s="558"/>
      <c r="G29" s="558"/>
      <c r="H29" s="558"/>
      <c r="I29" s="557"/>
      <c r="J29" s="557"/>
    </row>
    <row r="30" spans="1:12" ht="15" customHeight="1">
      <c r="A30" s="542"/>
      <c r="B30" s="652" t="s">
        <v>12</v>
      </c>
      <c r="C30" s="542"/>
      <c r="D30" s="542"/>
      <c r="E30" s="542"/>
      <c r="F30" s="94"/>
      <c r="G30" s="94"/>
      <c r="H30" s="94"/>
      <c r="I30" s="732" t="s">
        <v>999</v>
      </c>
      <c r="J30" s="732"/>
      <c r="K30" s="732"/>
      <c r="L30" s="732"/>
    </row>
    <row r="31" spans="1:12" ht="15" customHeight="1">
      <c r="A31" s="542"/>
      <c r="B31" s="542"/>
      <c r="C31" s="542"/>
      <c r="D31" s="542"/>
      <c r="E31" s="542"/>
      <c r="F31" s="94"/>
      <c r="G31" s="94"/>
      <c r="H31" s="94"/>
      <c r="I31" s="539"/>
      <c r="J31" s="539"/>
      <c r="K31" s="539"/>
      <c r="L31" s="539"/>
    </row>
    <row r="32" spans="1:12" ht="15" customHeight="1">
      <c r="A32" s="542"/>
      <c r="B32" s="542"/>
      <c r="C32" s="542"/>
      <c r="D32" s="542"/>
      <c r="E32" s="542"/>
      <c r="F32" s="94"/>
      <c r="G32" s="94"/>
      <c r="H32" s="94"/>
      <c r="I32" s="539"/>
      <c r="J32" s="539"/>
      <c r="K32" s="539"/>
      <c r="L32" s="539"/>
    </row>
    <row r="33" spans="1:12" ht="15" customHeight="1">
      <c r="A33" s="542"/>
      <c r="B33" s="542"/>
      <c r="C33" s="514" t="s">
        <v>778</v>
      </c>
      <c r="D33" s="542"/>
      <c r="E33" s="542"/>
      <c r="F33" s="94"/>
      <c r="G33" s="94"/>
      <c r="H33" s="94"/>
      <c r="I33" s="540" t="s">
        <v>1019</v>
      </c>
      <c r="J33" s="540"/>
      <c r="K33" s="540"/>
      <c r="L33" s="540"/>
    </row>
    <row r="34" spans="2:12" ht="15" customHeight="1">
      <c r="B34" s="94"/>
      <c r="C34" s="515" t="s">
        <v>779</v>
      </c>
      <c r="D34" s="542"/>
      <c r="E34" s="542"/>
      <c r="F34" s="94"/>
      <c r="G34" s="94"/>
      <c r="H34" s="94"/>
      <c r="I34" s="540" t="s">
        <v>756</v>
      </c>
      <c r="J34" s="540"/>
      <c r="K34" s="540"/>
      <c r="L34" s="540"/>
    </row>
    <row r="35" spans="1:12" ht="15" customHeight="1">
      <c r="A35" s="542"/>
      <c r="B35" s="542"/>
      <c r="C35" s="516" t="s">
        <v>780</v>
      </c>
      <c r="D35" s="542"/>
      <c r="E35" s="542"/>
      <c r="F35" s="542"/>
      <c r="G35" s="542"/>
      <c r="H35" s="542"/>
      <c r="I35" s="734" t="s">
        <v>81</v>
      </c>
      <c r="J35" s="734"/>
      <c r="K35" s="734"/>
      <c r="L35" s="734"/>
    </row>
  </sheetData>
  <sheetProtection/>
  <mergeCells count="19">
    <mergeCell ref="B10:B11"/>
    <mergeCell ref="C10:F10"/>
    <mergeCell ref="G10:J10"/>
    <mergeCell ref="I30:L30"/>
    <mergeCell ref="I35:L35"/>
    <mergeCell ref="A26:D26"/>
    <mergeCell ref="I27:J27"/>
    <mergeCell ref="A28:H28"/>
    <mergeCell ref="I28:J28"/>
    <mergeCell ref="J9:L9"/>
    <mergeCell ref="A10:A11"/>
    <mergeCell ref="K10:K11"/>
    <mergeCell ref="A1:K1"/>
    <mergeCell ref="A2:L2"/>
    <mergeCell ref="A4:L4"/>
    <mergeCell ref="A7:C7"/>
    <mergeCell ref="K7:L7"/>
    <mergeCell ref="A8:C8"/>
    <mergeCell ref="L10:L11"/>
  </mergeCells>
  <printOptions/>
  <pageMargins left="0.7" right="0.7" top="0.75" bottom="0.75" header="0.3" footer="0.3"/>
  <pageSetup horizontalDpi="600" verticalDpi="600" orientation="landscape" scale="51" r:id="rId1"/>
</worksheet>
</file>

<file path=xl/worksheets/sheet70.xml><?xml version="1.0" encoding="utf-8"?>
<worksheet xmlns="http://schemas.openxmlformats.org/spreadsheetml/2006/main" xmlns:r="http://schemas.openxmlformats.org/officeDocument/2006/relationships">
  <sheetPr>
    <tabColor theme="3" tint="0.7999799847602844"/>
    <pageSetUpPr fitToPage="1"/>
  </sheetPr>
  <dimension ref="A2:P40"/>
  <sheetViews>
    <sheetView view="pageBreakPreview" zoomScale="90" zoomScaleSheetLayoutView="90" zoomScalePageLayoutView="0" workbookViewId="0" topLeftCell="A10">
      <selection activeCell="A32" sqref="A32:IV32"/>
    </sheetView>
  </sheetViews>
  <sheetFormatPr defaultColWidth="9.140625" defaultRowHeight="12.75"/>
  <cols>
    <col min="1" max="1" width="7.421875" style="157" customWidth="1"/>
    <col min="2" max="2" width="17.140625" style="157" customWidth="1"/>
    <col min="3" max="3" width="11.00390625" style="157" customWidth="1"/>
    <col min="4" max="4" width="10.00390625" style="157" customWidth="1"/>
    <col min="5" max="5" width="11.8515625" style="157" customWidth="1"/>
    <col min="6" max="6" width="12.140625" style="157" customWidth="1"/>
    <col min="7" max="7" width="13.28125" style="157" customWidth="1"/>
    <col min="8" max="8" width="14.57421875" style="157" customWidth="1"/>
    <col min="9" max="9" width="12.7109375" style="157" customWidth="1"/>
    <col min="10" max="10" width="14.00390625" style="157" customWidth="1"/>
    <col min="11" max="11" width="10.8515625" style="157" customWidth="1"/>
    <col min="12" max="12" width="15.28125" style="157" customWidth="1"/>
    <col min="13" max="16384" width="9.140625" style="157" customWidth="1"/>
  </cols>
  <sheetData>
    <row r="1" ht="62.25" customHeight="1"/>
    <row r="2" spans="5:10" s="83" customFormat="1" ht="12.75">
      <c r="E2" s="1236"/>
      <c r="F2" s="1236"/>
      <c r="G2" s="1236"/>
      <c r="H2" s="1236"/>
      <c r="I2" s="1236"/>
      <c r="J2" s="294" t="s">
        <v>661</v>
      </c>
    </row>
    <row r="3" spans="1:10" s="83" customFormat="1" ht="15">
      <c r="A3" s="1237" t="s">
        <v>0</v>
      </c>
      <c r="B3" s="1237"/>
      <c r="C3" s="1237"/>
      <c r="D3" s="1237"/>
      <c r="E3" s="1237"/>
      <c r="F3" s="1237"/>
      <c r="G3" s="1237"/>
      <c r="H3" s="1237"/>
      <c r="I3" s="1237"/>
      <c r="J3" s="1237"/>
    </row>
    <row r="4" spans="1:10" s="83" customFormat="1" ht="20.25">
      <c r="A4" s="963" t="s">
        <v>781</v>
      </c>
      <c r="B4" s="963"/>
      <c r="C4" s="963"/>
      <c r="D4" s="963"/>
      <c r="E4" s="963"/>
      <c r="F4" s="963"/>
      <c r="G4" s="963"/>
      <c r="H4" s="963"/>
      <c r="I4" s="963"/>
      <c r="J4" s="963"/>
    </row>
    <row r="5" s="83" customFormat="1" ht="14.25" customHeight="1"/>
    <row r="6" spans="1:12" ht="19.5" customHeight="1">
      <c r="A6" s="1238" t="s">
        <v>867</v>
      </c>
      <c r="B6" s="1238"/>
      <c r="C6" s="1238"/>
      <c r="D6" s="1238"/>
      <c r="E6" s="1238"/>
      <c r="F6" s="1238"/>
      <c r="G6" s="1238"/>
      <c r="H6" s="1238"/>
      <c r="I6" s="1238"/>
      <c r="J6" s="1238"/>
      <c r="K6" s="1238"/>
      <c r="L6" s="1238"/>
    </row>
    <row r="7" spans="1:10" ht="13.5" customHeight="1">
      <c r="A7" s="295"/>
      <c r="B7" s="295"/>
      <c r="C7" s="295"/>
      <c r="D7" s="295"/>
      <c r="E7" s="295"/>
      <c r="F7" s="295"/>
      <c r="G7" s="295"/>
      <c r="H7" s="295"/>
      <c r="I7" s="295"/>
      <c r="J7" s="295"/>
    </row>
    <row r="8" ht="0.75" customHeight="1"/>
    <row r="9" spans="1:12" ht="12.75">
      <c r="A9" s="199" t="s">
        <v>755</v>
      </c>
      <c r="B9" s="199"/>
      <c r="C9" s="200"/>
      <c r="H9" s="1239" t="s">
        <v>802</v>
      </c>
      <c r="I9" s="1239"/>
      <c r="J9" s="1239"/>
      <c r="K9" s="1239"/>
      <c r="L9" s="1239"/>
    </row>
    <row r="10" spans="1:16" ht="18" customHeight="1">
      <c r="A10" s="1085" t="s">
        <v>2</v>
      </c>
      <c r="B10" s="1085" t="s">
        <v>35</v>
      </c>
      <c r="C10" s="1240" t="s">
        <v>662</v>
      </c>
      <c r="D10" s="1240"/>
      <c r="E10" s="1240" t="s">
        <v>124</v>
      </c>
      <c r="F10" s="1240"/>
      <c r="G10" s="1240" t="s">
        <v>663</v>
      </c>
      <c r="H10" s="1240"/>
      <c r="I10" s="1240" t="s">
        <v>125</v>
      </c>
      <c r="J10" s="1240"/>
      <c r="K10" s="1240" t="s">
        <v>126</v>
      </c>
      <c r="L10" s="1240"/>
      <c r="O10" s="296"/>
      <c r="P10" s="297"/>
    </row>
    <row r="11" spans="1:12" ht="44.25" customHeight="1">
      <c r="A11" s="1085"/>
      <c r="B11" s="1085"/>
      <c r="C11" s="87" t="s">
        <v>664</v>
      </c>
      <c r="D11" s="87" t="s">
        <v>665</v>
      </c>
      <c r="E11" s="87" t="s">
        <v>666</v>
      </c>
      <c r="F11" s="87" t="s">
        <v>667</v>
      </c>
      <c r="G11" s="87" t="s">
        <v>666</v>
      </c>
      <c r="H11" s="87" t="s">
        <v>667</v>
      </c>
      <c r="I11" s="87" t="s">
        <v>664</v>
      </c>
      <c r="J11" s="87" t="s">
        <v>665</v>
      </c>
      <c r="K11" s="87" t="s">
        <v>664</v>
      </c>
      <c r="L11" s="87" t="s">
        <v>665</v>
      </c>
    </row>
    <row r="12" spans="1:12" ht="12.75">
      <c r="A12" s="87">
        <v>1</v>
      </c>
      <c r="B12" s="87">
        <v>2</v>
      </c>
      <c r="C12" s="87">
        <v>3</v>
      </c>
      <c r="D12" s="87">
        <v>4</v>
      </c>
      <c r="E12" s="87">
        <v>5</v>
      </c>
      <c r="F12" s="87">
        <v>6</v>
      </c>
      <c r="G12" s="87">
        <v>7</v>
      </c>
      <c r="H12" s="87">
        <v>8</v>
      </c>
      <c r="I12" s="87">
        <v>9</v>
      </c>
      <c r="J12" s="87">
        <v>10</v>
      </c>
      <c r="K12" s="87">
        <v>11</v>
      </c>
      <c r="L12" s="87">
        <v>12</v>
      </c>
    </row>
    <row r="13" spans="1:12" ht="12.75">
      <c r="A13" s="8">
        <v>1</v>
      </c>
      <c r="B13" s="19" t="s">
        <v>726</v>
      </c>
      <c r="C13" s="296"/>
      <c r="D13" s="296"/>
      <c r="E13" s="296"/>
      <c r="F13" s="296"/>
      <c r="G13" s="296"/>
      <c r="H13" s="296"/>
      <c r="I13" s="296"/>
      <c r="J13" s="296"/>
      <c r="K13" s="296"/>
      <c r="L13" s="296"/>
    </row>
    <row r="14" spans="1:12" ht="12.75">
      <c r="A14" s="8">
        <v>2</v>
      </c>
      <c r="B14" s="19" t="s">
        <v>727</v>
      </c>
      <c r="C14" s="296"/>
      <c r="D14" s="296"/>
      <c r="E14" s="296"/>
      <c r="F14" s="296"/>
      <c r="G14" s="296"/>
      <c r="H14" s="296"/>
      <c r="I14" s="296"/>
      <c r="J14" s="296"/>
      <c r="K14" s="296"/>
      <c r="L14" s="296"/>
    </row>
    <row r="15" spans="1:12" ht="12.75">
      <c r="A15" s="8">
        <v>3</v>
      </c>
      <c r="B15" s="19" t="s">
        <v>728</v>
      </c>
      <c r="C15" s="296"/>
      <c r="D15" s="296"/>
      <c r="E15" s="296" t="s">
        <v>11</v>
      </c>
      <c r="F15" s="296"/>
      <c r="G15" s="296"/>
      <c r="H15" s="296"/>
      <c r="I15" s="296"/>
      <c r="J15" s="296"/>
      <c r="K15" s="296"/>
      <c r="L15" s="296"/>
    </row>
    <row r="16" spans="1:12" ht="12.75">
      <c r="A16" s="8">
        <v>4</v>
      </c>
      <c r="B16" s="19" t="s">
        <v>729</v>
      </c>
      <c r="C16" s="296"/>
      <c r="D16" s="296"/>
      <c r="E16" s="296"/>
      <c r="F16" s="296"/>
      <c r="G16" s="296"/>
      <c r="H16" s="296"/>
      <c r="I16" s="296"/>
      <c r="J16" s="296"/>
      <c r="K16" s="296"/>
      <c r="L16" s="296"/>
    </row>
    <row r="17" spans="1:12" ht="12.75">
      <c r="A17" s="8">
        <v>5</v>
      </c>
      <c r="B17" s="19" t="s">
        <v>730</v>
      </c>
      <c r="C17" s="296"/>
      <c r="D17" s="296"/>
      <c r="E17" s="296"/>
      <c r="F17" s="1242" t="s">
        <v>738</v>
      </c>
      <c r="G17" s="1243"/>
      <c r="H17" s="1244"/>
      <c r="I17" s="296"/>
      <c r="J17" s="296"/>
      <c r="K17" s="296"/>
      <c r="L17" s="296"/>
    </row>
    <row r="18" spans="1:12" ht="12.75">
      <c r="A18" s="8">
        <v>6</v>
      </c>
      <c r="B18" s="19" t="s">
        <v>731</v>
      </c>
      <c r="C18" s="296"/>
      <c r="D18" s="296"/>
      <c r="E18" s="296"/>
      <c r="F18" s="1245"/>
      <c r="G18" s="1246"/>
      <c r="H18" s="1247"/>
      <c r="I18" s="296"/>
      <c r="J18" s="296"/>
      <c r="K18" s="296"/>
      <c r="L18" s="296"/>
    </row>
    <row r="19" spans="1:12" ht="12.75">
      <c r="A19" s="8">
        <v>7</v>
      </c>
      <c r="B19" s="19" t="s">
        <v>732</v>
      </c>
      <c r="C19" s="296"/>
      <c r="D19" s="296"/>
      <c r="E19" s="296"/>
      <c r="F19" s="1245"/>
      <c r="G19" s="1246"/>
      <c r="H19" s="1247"/>
      <c r="I19" s="296"/>
      <c r="J19" s="296"/>
      <c r="K19" s="296"/>
      <c r="L19" s="296"/>
    </row>
    <row r="20" spans="1:12" ht="12.75">
      <c r="A20" s="8">
        <v>8</v>
      </c>
      <c r="B20" s="19" t="s">
        <v>733</v>
      </c>
      <c r="C20" s="296"/>
      <c r="D20" s="296"/>
      <c r="E20" s="296"/>
      <c r="F20" s="1248"/>
      <c r="G20" s="1249"/>
      <c r="H20" s="1250"/>
      <c r="I20" s="296"/>
      <c r="J20" s="296"/>
      <c r="K20" s="296"/>
      <c r="L20" s="296"/>
    </row>
    <row r="21" spans="1:12" ht="12.75">
      <c r="A21" s="8">
        <v>9</v>
      </c>
      <c r="B21" s="19" t="s">
        <v>734</v>
      </c>
      <c r="C21" s="296"/>
      <c r="D21" s="296"/>
      <c r="E21" s="296"/>
      <c r="F21" s="296"/>
      <c r="G21" s="296"/>
      <c r="H21" s="296"/>
      <c r="I21" s="296"/>
      <c r="J21" s="296"/>
      <c r="K21" s="296"/>
      <c r="L21" s="296"/>
    </row>
    <row r="22" spans="1:12" ht="12.75">
      <c r="A22" s="8">
        <v>10</v>
      </c>
      <c r="B22" s="19" t="s">
        <v>735</v>
      </c>
      <c r="C22" s="296"/>
      <c r="D22" s="296"/>
      <c r="E22" s="296"/>
      <c r="F22" s="296"/>
      <c r="G22" s="296"/>
      <c r="H22" s="296"/>
      <c r="I22" s="296"/>
      <c r="J22" s="296"/>
      <c r="K22" s="296"/>
      <c r="L22" s="296"/>
    </row>
    <row r="23" spans="1:12" ht="12.75">
      <c r="A23" s="8">
        <v>11</v>
      </c>
      <c r="B23" s="19" t="s">
        <v>736</v>
      </c>
      <c r="C23" s="296"/>
      <c r="D23" s="296"/>
      <c r="E23" s="296"/>
      <c r="F23" s="296"/>
      <c r="G23" s="296"/>
      <c r="H23" s="296"/>
      <c r="I23" s="296"/>
      <c r="J23" s="296"/>
      <c r="K23" s="296"/>
      <c r="L23" s="296"/>
    </row>
    <row r="24" spans="1:12" ht="12.75">
      <c r="A24" s="8">
        <v>12</v>
      </c>
      <c r="B24" s="19" t="s">
        <v>737</v>
      </c>
      <c r="C24" s="296"/>
      <c r="D24" s="296"/>
      <c r="E24" s="296"/>
      <c r="F24" s="296"/>
      <c r="G24" s="296"/>
      <c r="H24" s="296"/>
      <c r="I24" s="296"/>
      <c r="J24" s="296"/>
      <c r="K24" s="296"/>
      <c r="L24" s="296"/>
    </row>
    <row r="25" spans="1:12" ht="12.75">
      <c r="A25" s="29"/>
      <c r="B25" s="29" t="s">
        <v>17</v>
      </c>
      <c r="C25" s="296"/>
      <c r="D25" s="296"/>
      <c r="E25" s="296"/>
      <c r="F25" s="296"/>
      <c r="G25" s="296"/>
      <c r="H25" s="296"/>
      <c r="I25" s="296"/>
      <c r="J25" s="296"/>
      <c r="K25" s="296"/>
      <c r="L25" s="296"/>
    </row>
    <row r="26" spans="1:12" ht="12.75">
      <c r="A26" s="30"/>
      <c r="B26" s="30"/>
      <c r="C26" s="297"/>
      <c r="D26" s="297"/>
      <c r="E26" s="297"/>
      <c r="F26" s="297"/>
      <c r="G26" s="297"/>
      <c r="H26" s="297"/>
      <c r="I26" s="297"/>
      <c r="J26" s="297"/>
      <c r="K26" s="297"/>
      <c r="L26" s="297"/>
    </row>
    <row r="27" spans="1:12" ht="12.75">
      <c r="A27" s="30"/>
      <c r="B27" s="30"/>
      <c r="C27" s="297"/>
      <c r="D27" s="297"/>
      <c r="E27" s="297"/>
      <c r="F27" s="297"/>
      <c r="G27" s="297"/>
      <c r="H27" s="297"/>
      <c r="I27" s="297"/>
      <c r="J27" s="297"/>
      <c r="K27" s="297"/>
      <c r="L27" s="297"/>
    </row>
    <row r="28" spans="1:10" ht="12.75">
      <c r="A28" s="92"/>
      <c r="B28" s="114"/>
      <c r="C28" s="114"/>
      <c r="D28" s="297"/>
      <c r="E28" s="297"/>
      <c r="F28" s="297"/>
      <c r="G28" s="297"/>
      <c r="H28" s="297"/>
      <c r="I28" s="297"/>
      <c r="J28" s="297"/>
    </row>
    <row r="29" spans="1:12" ht="15.75">
      <c r="A29" s="621"/>
      <c r="B29" s="639"/>
      <c r="C29" s="639"/>
      <c r="D29" s="622"/>
      <c r="E29" s="622"/>
      <c r="F29" s="622"/>
      <c r="G29" s="622"/>
      <c r="H29" s="622"/>
      <c r="I29" s="622"/>
      <c r="J29" s="732" t="s">
        <v>777</v>
      </c>
      <c r="K29" s="732"/>
      <c r="L29" s="543"/>
    </row>
    <row r="30" spans="1:12" ht="15.75">
      <c r="A30" s="621"/>
      <c r="B30" s="639"/>
      <c r="C30" s="639"/>
      <c r="D30" s="622"/>
      <c r="E30" s="622"/>
      <c r="F30" s="622"/>
      <c r="G30" s="622"/>
      <c r="H30" s="622"/>
      <c r="I30" s="622"/>
      <c r="J30" s="622"/>
      <c r="K30" s="543"/>
      <c r="L30" s="543"/>
    </row>
    <row r="31" spans="1:12" ht="15.75" customHeight="1" thickBot="1">
      <c r="A31" s="94" t="s">
        <v>20</v>
      </c>
      <c r="B31" s="640"/>
      <c r="C31" s="94"/>
      <c r="D31" s="94"/>
      <c r="E31" s="94"/>
      <c r="F31" s="94"/>
      <c r="G31" s="94"/>
      <c r="H31" s="543"/>
      <c r="I31" s="130"/>
      <c r="J31" s="1156"/>
      <c r="K31" s="1156"/>
      <c r="L31" s="638"/>
    </row>
    <row r="32" spans="1:12" ht="17.25" customHeight="1">
      <c r="A32" s="130"/>
      <c r="B32" s="130"/>
      <c r="C32" s="130"/>
      <c r="D32" s="514" t="s">
        <v>778</v>
      </c>
      <c r="E32" s="130"/>
      <c r="F32" s="130"/>
      <c r="G32" s="130"/>
      <c r="H32" s="130"/>
      <c r="I32" s="130"/>
      <c r="J32" s="540" t="s">
        <v>1019</v>
      </c>
      <c r="K32" s="14"/>
      <c r="L32" s="638"/>
    </row>
    <row r="33" spans="1:12" ht="15" customHeight="1">
      <c r="A33" s="641"/>
      <c r="B33" s="641"/>
      <c r="C33" s="641"/>
      <c r="D33" s="515" t="s">
        <v>779</v>
      </c>
      <c r="E33" s="641"/>
      <c r="F33" s="641"/>
      <c r="G33" s="641"/>
      <c r="H33" s="130"/>
      <c r="I33" s="130"/>
      <c r="J33" s="14" t="s">
        <v>756</v>
      </c>
      <c r="K33" s="14"/>
      <c r="L33" s="638"/>
    </row>
    <row r="34" spans="1:12" ht="15.75">
      <c r="A34" s="94"/>
      <c r="B34" s="94"/>
      <c r="C34" s="94"/>
      <c r="D34" s="516" t="s">
        <v>780</v>
      </c>
      <c r="E34" s="94"/>
      <c r="F34" s="543"/>
      <c r="G34" s="543"/>
      <c r="H34" s="642"/>
      <c r="I34" s="642"/>
      <c r="J34" s="14" t="s">
        <v>81</v>
      </c>
      <c r="K34" s="14" t="s">
        <v>11</v>
      </c>
      <c r="L34" s="165"/>
    </row>
    <row r="38" spans="1:10" ht="12.75">
      <c r="A38" s="1241"/>
      <c r="B38" s="1241"/>
      <c r="C38" s="1241"/>
      <c r="D38" s="1241"/>
      <c r="E38" s="1241"/>
      <c r="F38" s="1241"/>
      <c r="G38" s="1241"/>
      <c r="H38" s="1241"/>
      <c r="I38" s="1241"/>
      <c r="J38" s="1241"/>
    </row>
    <row r="40" spans="1:10" ht="12.75">
      <c r="A40" s="1241"/>
      <c r="B40" s="1241"/>
      <c r="C40" s="1241"/>
      <c r="D40" s="1241"/>
      <c r="E40" s="1241"/>
      <c r="F40" s="1241"/>
      <c r="G40" s="1241"/>
      <c r="H40" s="1241"/>
      <c r="I40" s="1241"/>
      <c r="J40" s="1241"/>
    </row>
  </sheetData>
  <sheetProtection/>
  <mergeCells count="17">
    <mergeCell ref="A40:J40"/>
    <mergeCell ref="A10:A11"/>
    <mergeCell ref="B10:B11"/>
    <mergeCell ref="C10:D10"/>
    <mergeCell ref="E10:F10"/>
    <mergeCell ref="G10:H10"/>
    <mergeCell ref="I10:J10"/>
    <mergeCell ref="F17:H20"/>
    <mergeCell ref="A38:J38"/>
    <mergeCell ref="E2:I2"/>
    <mergeCell ref="A3:J3"/>
    <mergeCell ref="A4:J4"/>
    <mergeCell ref="A6:L6"/>
    <mergeCell ref="H9:L9"/>
    <mergeCell ref="J31:K31"/>
    <mergeCell ref="K10:L10"/>
    <mergeCell ref="J29:K2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9" r:id="rId1"/>
</worksheet>
</file>

<file path=xl/worksheets/sheet71.xml><?xml version="1.0" encoding="utf-8"?>
<worksheet xmlns="http://schemas.openxmlformats.org/spreadsheetml/2006/main" xmlns:r="http://schemas.openxmlformats.org/officeDocument/2006/relationships">
  <sheetPr>
    <tabColor theme="3" tint="0.7999799847602844"/>
    <pageSetUpPr fitToPage="1"/>
  </sheetPr>
  <dimension ref="A2:P39"/>
  <sheetViews>
    <sheetView view="pageBreakPreview" zoomScaleSheetLayoutView="100" zoomScalePageLayoutView="0" workbookViewId="0" topLeftCell="A19">
      <selection activeCell="J31" sqref="J31"/>
    </sheetView>
  </sheetViews>
  <sheetFormatPr defaultColWidth="9.140625" defaultRowHeight="12.75"/>
  <cols>
    <col min="1" max="1" width="7.421875" style="157" customWidth="1"/>
    <col min="2" max="2" width="17.140625" style="157" customWidth="1"/>
    <col min="3" max="3" width="11.00390625" style="157" customWidth="1"/>
    <col min="4" max="4" width="10.00390625" style="157" customWidth="1"/>
    <col min="5" max="5" width="11.8515625" style="157" customWidth="1"/>
    <col min="6" max="6" width="12.140625" style="157" customWidth="1"/>
    <col min="7" max="7" width="13.28125" style="157" customWidth="1"/>
    <col min="8" max="8" width="14.57421875" style="157" customWidth="1"/>
    <col min="9" max="9" width="12.00390625" style="157" customWidth="1"/>
    <col min="10" max="10" width="13.140625" style="157" customWidth="1"/>
    <col min="11" max="11" width="12.140625" style="157" customWidth="1"/>
    <col min="12" max="12" width="12.00390625" style="157" customWidth="1"/>
    <col min="13" max="16384" width="9.140625" style="157" customWidth="1"/>
  </cols>
  <sheetData>
    <row r="1" ht="45.75" customHeight="1"/>
    <row r="2" spans="5:10" s="83" customFormat="1" ht="12.75">
      <c r="E2" s="1236"/>
      <c r="F2" s="1236"/>
      <c r="G2" s="1236"/>
      <c r="H2" s="1236"/>
      <c r="I2" s="1236"/>
      <c r="J2" s="294" t="s">
        <v>668</v>
      </c>
    </row>
    <row r="3" spans="1:10" s="83" customFormat="1" ht="15">
      <c r="A3" s="1237" t="s">
        <v>0</v>
      </c>
      <c r="B3" s="1237"/>
      <c r="C3" s="1237"/>
      <c r="D3" s="1237"/>
      <c r="E3" s="1237"/>
      <c r="F3" s="1237"/>
      <c r="G3" s="1237"/>
      <c r="H3" s="1237"/>
      <c r="I3" s="1237"/>
      <c r="J3" s="1237"/>
    </row>
    <row r="4" spans="1:10" s="83" customFormat="1" ht="20.25">
      <c r="A4" s="963" t="s">
        <v>781</v>
      </c>
      <c r="B4" s="963"/>
      <c r="C4" s="963"/>
      <c r="D4" s="963"/>
      <c r="E4" s="963"/>
      <c r="F4" s="963"/>
      <c r="G4" s="963"/>
      <c r="H4" s="963"/>
      <c r="I4" s="963"/>
      <c r="J4" s="963"/>
    </row>
    <row r="5" s="83" customFormat="1" ht="14.25" customHeight="1"/>
    <row r="6" spans="1:12" ht="16.5" customHeight="1">
      <c r="A6" s="1238" t="s">
        <v>868</v>
      </c>
      <c r="B6" s="1238"/>
      <c r="C6" s="1238"/>
      <c r="D6" s="1238"/>
      <c r="E6" s="1238"/>
      <c r="F6" s="1238"/>
      <c r="G6" s="1238"/>
      <c r="H6" s="1238"/>
      <c r="I6" s="1238"/>
      <c r="J6" s="1238"/>
      <c r="K6" s="1238"/>
      <c r="L6" s="1238"/>
    </row>
    <row r="7" spans="1:10" ht="13.5" customHeight="1">
      <c r="A7" s="295"/>
      <c r="B7" s="295"/>
      <c r="C7" s="295"/>
      <c r="D7" s="295"/>
      <c r="E7" s="295"/>
      <c r="F7" s="295"/>
      <c r="G7" s="295"/>
      <c r="H7" s="295"/>
      <c r="I7" s="295"/>
      <c r="J7" s="295"/>
    </row>
    <row r="8" ht="0.75" customHeight="1"/>
    <row r="9" spans="1:12" ht="12.75">
      <c r="A9" s="199" t="s">
        <v>755</v>
      </c>
      <c r="B9" s="199"/>
      <c r="C9" s="200"/>
      <c r="H9" s="1239" t="s">
        <v>802</v>
      </c>
      <c r="I9" s="1239"/>
      <c r="J9" s="1239"/>
      <c r="K9" s="1239"/>
      <c r="L9" s="1239"/>
    </row>
    <row r="10" spans="1:16" ht="21" customHeight="1">
      <c r="A10" s="1085" t="s">
        <v>2</v>
      </c>
      <c r="B10" s="1085" t="s">
        <v>35</v>
      </c>
      <c r="C10" s="1240" t="s">
        <v>662</v>
      </c>
      <c r="D10" s="1240"/>
      <c r="E10" s="1240" t="s">
        <v>124</v>
      </c>
      <c r="F10" s="1240"/>
      <c r="G10" s="1240" t="s">
        <v>663</v>
      </c>
      <c r="H10" s="1240"/>
      <c r="I10" s="1240" t="s">
        <v>125</v>
      </c>
      <c r="J10" s="1240"/>
      <c r="K10" s="1240" t="s">
        <v>126</v>
      </c>
      <c r="L10" s="1240"/>
      <c r="O10" s="296"/>
      <c r="P10" s="297"/>
    </row>
    <row r="11" spans="1:12" ht="45" customHeight="1">
      <c r="A11" s="1085"/>
      <c r="B11" s="1085"/>
      <c r="C11" s="87" t="s">
        <v>664</v>
      </c>
      <c r="D11" s="87" t="s">
        <v>665</v>
      </c>
      <c r="E11" s="87" t="s">
        <v>666</v>
      </c>
      <c r="F11" s="87" t="s">
        <v>667</v>
      </c>
      <c r="G11" s="87" t="s">
        <v>666</v>
      </c>
      <c r="H11" s="87" t="s">
        <v>667</v>
      </c>
      <c r="I11" s="87" t="s">
        <v>664</v>
      </c>
      <c r="J11" s="87" t="s">
        <v>665</v>
      </c>
      <c r="K11" s="87" t="s">
        <v>664</v>
      </c>
      <c r="L11" s="87" t="s">
        <v>665</v>
      </c>
    </row>
    <row r="12" spans="1:12" ht="12.75">
      <c r="A12" s="87">
        <v>1</v>
      </c>
      <c r="B12" s="87">
        <v>2</v>
      </c>
      <c r="C12" s="87">
        <v>3</v>
      </c>
      <c r="D12" s="87">
        <v>4</v>
      </c>
      <c r="E12" s="87">
        <v>5</v>
      </c>
      <c r="F12" s="87">
        <v>6</v>
      </c>
      <c r="G12" s="87">
        <v>7</v>
      </c>
      <c r="H12" s="87">
        <v>8</v>
      </c>
      <c r="I12" s="87">
        <v>9</v>
      </c>
      <c r="J12" s="87">
        <v>10</v>
      </c>
      <c r="K12" s="87">
        <v>11</v>
      </c>
      <c r="L12" s="87">
        <v>12</v>
      </c>
    </row>
    <row r="13" spans="1:12" ht="12.75">
      <c r="A13" s="8">
        <v>1</v>
      </c>
      <c r="B13" s="19" t="s">
        <v>726</v>
      </c>
      <c r="C13" s="296"/>
      <c r="D13" s="296"/>
      <c r="E13" s="296"/>
      <c r="F13" s="296"/>
      <c r="G13" s="296"/>
      <c r="H13" s="296"/>
      <c r="I13" s="296"/>
      <c r="J13" s="296"/>
      <c r="K13" s="296"/>
      <c r="L13" s="296"/>
    </row>
    <row r="14" spans="1:12" ht="12.75">
      <c r="A14" s="8">
        <v>2</v>
      </c>
      <c r="B14" s="19" t="s">
        <v>727</v>
      </c>
      <c r="C14" s="296"/>
      <c r="D14" s="296"/>
      <c r="E14" s="296"/>
      <c r="F14" s="296"/>
      <c r="G14" s="296"/>
      <c r="H14" s="296"/>
      <c r="I14" s="296"/>
      <c r="J14" s="296"/>
      <c r="K14" s="296"/>
      <c r="L14" s="296"/>
    </row>
    <row r="15" spans="1:12" ht="12.75">
      <c r="A15" s="8">
        <v>3</v>
      </c>
      <c r="B15" s="19" t="s">
        <v>728</v>
      </c>
      <c r="C15" s="296"/>
      <c r="D15" s="296"/>
      <c r="E15" s="296" t="s">
        <v>11</v>
      </c>
      <c r="F15" s="296"/>
      <c r="G15" s="296"/>
      <c r="H15" s="296"/>
      <c r="I15" s="296"/>
      <c r="J15" s="296"/>
      <c r="K15" s="296"/>
      <c r="L15" s="296"/>
    </row>
    <row r="16" spans="1:12" ht="12.75">
      <c r="A16" s="8">
        <v>4</v>
      </c>
      <c r="B16" s="19" t="s">
        <v>729</v>
      </c>
      <c r="C16" s="296"/>
      <c r="D16" s="296"/>
      <c r="E16" s="296"/>
      <c r="F16" s="1242" t="s">
        <v>738</v>
      </c>
      <c r="G16" s="1243"/>
      <c r="H16" s="1243"/>
      <c r="I16" s="1244"/>
      <c r="J16" s="296"/>
      <c r="K16" s="296"/>
      <c r="L16" s="296"/>
    </row>
    <row r="17" spans="1:12" ht="12.75">
      <c r="A17" s="8">
        <v>5</v>
      </c>
      <c r="B17" s="19" t="s">
        <v>730</v>
      </c>
      <c r="C17" s="296"/>
      <c r="D17" s="296"/>
      <c r="E17" s="296"/>
      <c r="F17" s="1245"/>
      <c r="G17" s="1246"/>
      <c r="H17" s="1246"/>
      <c r="I17" s="1247"/>
      <c r="J17" s="296"/>
      <c r="K17" s="296"/>
      <c r="L17" s="296"/>
    </row>
    <row r="18" spans="1:12" ht="12.75">
      <c r="A18" s="8">
        <v>6</v>
      </c>
      <c r="B18" s="19" t="s">
        <v>731</v>
      </c>
      <c r="C18" s="296"/>
      <c r="D18" s="296"/>
      <c r="E18" s="296"/>
      <c r="F18" s="1248"/>
      <c r="G18" s="1249"/>
      <c r="H18" s="1249"/>
      <c r="I18" s="1250"/>
      <c r="J18" s="296"/>
      <c r="K18" s="296"/>
      <c r="L18" s="296"/>
    </row>
    <row r="19" spans="1:12" ht="12.75">
      <c r="A19" s="8">
        <v>7</v>
      </c>
      <c r="B19" s="19" t="s">
        <v>732</v>
      </c>
      <c r="C19" s="296"/>
      <c r="D19" s="296"/>
      <c r="E19" s="296"/>
      <c r="F19" s="296"/>
      <c r="G19" s="296"/>
      <c r="H19" s="296"/>
      <c r="I19" s="296"/>
      <c r="J19" s="296"/>
      <c r="K19" s="296"/>
      <c r="L19" s="296"/>
    </row>
    <row r="20" spans="1:12" ht="12.75">
      <c r="A20" s="8">
        <v>8</v>
      </c>
      <c r="B20" s="19" t="s">
        <v>733</v>
      </c>
      <c r="C20" s="296"/>
      <c r="D20" s="296"/>
      <c r="E20" s="296"/>
      <c r="F20" s="296"/>
      <c r="G20" s="296"/>
      <c r="H20" s="296"/>
      <c r="I20" s="296"/>
      <c r="J20" s="296"/>
      <c r="K20" s="296"/>
      <c r="L20" s="296"/>
    </row>
    <row r="21" spans="1:12" ht="12.75">
      <c r="A21" s="8">
        <v>9</v>
      </c>
      <c r="B21" s="19" t="s">
        <v>734</v>
      </c>
      <c r="C21" s="296"/>
      <c r="D21" s="296"/>
      <c r="E21" s="296"/>
      <c r="F21" s="296"/>
      <c r="G21" s="296"/>
      <c r="H21" s="296"/>
      <c r="I21" s="296"/>
      <c r="J21" s="296"/>
      <c r="K21" s="296"/>
      <c r="L21" s="296"/>
    </row>
    <row r="22" spans="1:12" ht="12.75">
      <c r="A22" s="8">
        <v>10</v>
      </c>
      <c r="B22" s="19" t="s">
        <v>735</v>
      </c>
      <c r="C22" s="296"/>
      <c r="D22" s="296"/>
      <c r="E22" s="296"/>
      <c r="F22" s="296"/>
      <c r="G22" s="296"/>
      <c r="H22" s="296"/>
      <c r="I22" s="296"/>
      <c r="J22" s="296"/>
      <c r="K22" s="296"/>
      <c r="L22" s="296"/>
    </row>
    <row r="23" spans="1:12" ht="12.75">
      <c r="A23" s="8">
        <v>11</v>
      </c>
      <c r="B23" s="19" t="s">
        <v>736</v>
      </c>
      <c r="C23" s="296"/>
      <c r="D23" s="296"/>
      <c r="E23" s="296"/>
      <c r="F23" s="296"/>
      <c r="G23" s="296"/>
      <c r="H23" s="296"/>
      <c r="I23" s="296"/>
      <c r="J23" s="296"/>
      <c r="K23" s="296"/>
      <c r="L23" s="296"/>
    </row>
    <row r="24" spans="1:12" ht="12.75">
      <c r="A24" s="8">
        <v>12</v>
      </c>
      <c r="B24" s="19" t="s">
        <v>737</v>
      </c>
      <c r="C24" s="296"/>
      <c r="D24" s="296"/>
      <c r="E24" s="296"/>
      <c r="F24" s="296"/>
      <c r="G24" s="296"/>
      <c r="H24" s="296"/>
      <c r="I24" s="296"/>
      <c r="J24" s="296"/>
      <c r="K24" s="296"/>
      <c r="L24" s="296"/>
    </row>
    <row r="25" spans="1:12" ht="12.75">
      <c r="A25" s="29"/>
      <c r="B25" s="29" t="s">
        <v>17</v>
      </c>
      <c r="C25" s="296"/>
      <c r="D25" s="296"/>
      <c r="E25" s="296"/>
      <c r="F25" s="296"/>
      <c r="G25" s="296"/>
      <c r="H25" s="296"/>
      <c r="I25" s="296"/>
      <c r="J25" s="296"/>
      <c r="K25" s="296"/>
      <c r="L25" s="296"/>
    </row>
    <row r="26" spans="1:10" ht="12.75">
      <c r="A26" s="92"/>
      <c r="B26" s="114"/>
      <c r="C26" s="114"/>
      <c r="D26" s="297"/>
      <c r="E26" s="297"/>
      <c r="F26" s="297"/>
      <c r="G26" s="297"/>
      <c r="H26" s="297"/>
      <c r="I26" s="297"/>
      <c r="J26" s="297"/>
    </row>
    <row r="27" spans="1:10" ht="12.75">
      <c r="A27" s="92"/>
      <c r="B27" s="114"/>
      <c r="C27" s="114"/>
      <c r="D27" s="297"/>
      <c r="E27" s="297"/>
      <c r="F27" s="297"/>
      <c r="G27" s="297"/>
      <c r="H27" s="297"/>
      <c r="I27" s="297"/>
      <c r="J27" s="297"/>
    </row>
    <row r="28" spans="1:12" ht="18.75" customHeight="1">
      <c r="A28" s="621"/>
      <c r="B28" s="639"/>
      <c r="C28" s="639"/>
      <c r="D28" s="622"/>
      <c r="E28" s="622"/>
      <c r="F28" s="622"/>
      <c r="G28" s="622"/>
      <c r="H28" s="622"/>
      <c r="I28" s="622"/>
      <c r="J28" s="732" t="s">
        <v>777</v>
      </c>
      <c r="K28" s="732"/>
      <c r="L28" s="543"/>
    </row>
    <row r="29" spans="1:12" ht="15.75">
      <c r="A29" s="621"/>
      <c r="B29" s="639"/>
      <c r="C29" s="639"/>
      <c r="D29" s="622"/>
      <c r="E29" s="622"/>
      <c r="F29" s="622"/>
      <c r="G29" s="622"/>
      <c r="H29" s="622"/>
      <c r="I29" s="622"/>
      <c r="J29" s="622"/>
      <c r="K29" s="543"/>
      <c r="L29" s="543"/>
    </row>
    <row r="30" spans="1:12" ht="15.75" customHeight="1" thickBot="1">
      <c r="A30" s="94" t="s">
        <v>20</v>
      </c>
      <c r="B30" s="640"/>
      <c r="C30" s="94"/>
      <c r="D30" s="94"/>
      <c r="E30" s="94"/>
      <c r="F30" s="94"/>
      <c r="G30" s="94"/>
      <c r="H30" s="543"/>
      <c r="I30" s="130"/>
      <c r="J30" s="1156"/>
      <c r="K30" s="1156"/>
      <c r="L30" s="543"/>
    </row>
    <row r="31" spans="1:12" ht="15.75" customHeight="1">
      <c r="A31" s="130"/>
      <c r="B31" s="130"/>
      <c r="C31" s="130"/>
      <c r="D31" s="514" t="s">
        <v>778</v>
      </c>
      <c r="E31" s="130"/>
      <c r="F31" s="130"/>
      <c r="G31" s="130"/>
      <c r="H31" s="130"/>
      <c r="I31" s="130"/>
      <c r="J31" s="540" t="s">
        <v>1019</v>
      </c>
      <c r="K31" s="14"/>
      <c r="L31" s="543"/>
    </row>
    <row r="32" spans="1:12" ht="15" customHeight="1">
      <c r="A32" s="641"/>
      <c r="B32" s="641"/>
      <c r="C32" s="641"/>
      <c r="D32" s="515" t="s">
        <v>779</v>
      </c>
      <c r="E32" s="641"/>
      <c r="F32" s="641"/>
      <c r="G32" s="641"/>
      <c r="H32" s="130"/>
      <c r="I32" s="130"/>
      <c r="J32" s="14" t="s">
        <v>756</v>
      </c>
      <c r="K32" s="14"/>
      <c r="L32" s="543"/>
    </row>
    <row r="33" spans="1:12" ht="15.75">
      <c r="A33" s="94"/>
      <c r="B33" s="94"/>
      <c r="C33" s="94"/>
      <c r="D33" s="516" t="s">
        <v>780</v>
      </c>
      <c r="E33" s="94"/>
      <c r="F33" s="543"/>
      <c r="G33" s="543"/>
      <c r="H33" s="642"/>
      <c r="I33" s="642"/>
      <c r="J33" s="14" t="s">
        <v>81</v>
      </c>
      <c r="K33" s="14" t="s">
        <v>11</v>
      </c>
      <c r="L33" s="543"/>
    </row>
    <row r="37" spans="1:10" ht="12.75">
      <c r="A37" s="1241"/>
      <c r="B37" s="1241"/>
      <c r="C37" s="1241"/>
      <c r="D37" s="1241"/>
      <c r="E37" s="1241"/>
      <c r="F37" s="1241"/>
      <c r="G37" s="1241"/>
      <c r="H37" s="1241"/>
      <c r="I37" s="1241"/>
      <c r="J37" s="1241"/>
    </row>
    <row r="39" spans="1:10" ht="12.75">
      <c r="A39" s="1241"/>
      <c r="B39" s="1241"/>
      <c r="C39" s="1241"/>
      <c r="D39" s="1241"/>
      <c r="E39" s="1241"/>
      <c r="F39" s="1241"/>
      <c r="G39" s="1241"/>
      <c r="H39" s="1241"/>
      <c r="I39" s="1241"/>
      <c r="J39" s="1241"/>
    </row>
  </sheetData>
  <sheetProtection/>
  <mergeCells count="17">
    <mergeCell ref="A39:J39"/>
    <mergeCell ref="A10:A11"/>
    <mergeCell ref="B10:B11"/>
    <mergeCell ref="C10:D10"/>
    <mergeCell ref="E10:F10"/>
    <mergeCell ref="G10:H10"/>
    <mergeCell ref="I10:J10"/>
    <mergeCell ref="F16:I18"/>
    <mergeCell ref="A37:J37"/>
    <mergeCell ref="E2:I2"/>
    <mergeCell ref="A3:J3"/>
    <mergeCell ref="A4:J4"/>
    <mergeCell ref="A6:L6"/>
    <mergeCell ref="H9:L9"/>
    <mergeCell ref="J30:K30"/>
    <mergeCell ref="K10:L10"/>
    <mergeCell ref="J28:K2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1" r:id="rId1"/>
</worksheet>
</file>

<file path=xl/worksheets/sheet72.xml><?xml version="1.0" encoding="utf-8"?>
<worksheet xmlns="http://schemas.openxmlformats.org/spreadsheetml/2006/main" xmlns:r="http://schemas.openxmlformats.org/officeDocument/2006/relationships">
  <dimension ref="A2:T37"/>
  <sheetViews>
    <sheetView view="pageBreakPreview" zoomScale="90" zoomScaleSheetLayoutView="90" workbookViewId="0" topLeftCell="C19">
      <selection activeCell="U24" sqref="U24"/>
    </sheetView>
  </sheetViews>
  <sheetFormatPr defaultColWidth="9.140625" defaultRowHeight="12.75"/>
  <cols>
    <col min="1" max="2" width="9.140625" style="261" customWidth="1"/>
    <col min="3" max="3" width="10.7109375" style="261" bestFit="1" customWidth="1"/>
    <col min="4" max="6" width="9.421875" style="261" bestFit="1" customWidth="1"/>
    <col min="7" max="7" width="10.7109375" style="261" bestFit="1" customWidth="1"/>
    <col min="8" max="8" width="9.421875" style="261" bestFit="1" customWidth="1"/>
    <col min="9" max="10" width="11.421875" style="261" bestFit="1" customWidth="1"/>
    <col min="11" max="12" width="9.421875" style="261" bestFit="1" customWidth="1"/>
    <col min="13" max="14" width="9.8515625" style="261" bestFit="1" customWidth="1"/>
    <col min="15" max="16" width="9.421875" style="261" bestFit="1" customWidth="1"/>
    <col min="17" max="17" width="11.421875" style="261" bestFit="1" customWidth="1"/>
    <col min="18" max="18" width="9.8515625" style="261" bestFit="1" customWidth="1"/>
    <col min="19" max="19" width="11.421875" style="261" bestFit="1" customWidth="1"/>
    <col min="20" max="20" width="12.8515625" style="261" customWidth="1"/>
    <col min="21" max="16384" width="9.140625" style="261" customWidth="1"/>
  </cols>
  <sheetData>
    <row r="2" spans="7:20" ht="15">
      <c r="G2" s="745"/>
      <c r="H2" s="745"/>
      <c r="I2" s="745"/>
      <c r="S2" s="1251" t="s">
        <v>758</v>
      </c>
      <c r="T2" s="1251"/>
    </row>
    <row r="3" spans="1:20" ht="15.75">
      <c r="A3" s="1252" t="s">
        <v>0</v>
      </c>
      <c r="B3" s="1252"/>
      <c r="C3" s="1252"/>
      <c r="D3" s="1252"/>
      <c r="E3" s="1252"/>
      <c r="F3" s="1252"/>
      <c r="G3" s="1252"/>
      <c r="H3" s="1252"/>
      <c r="I3" s="1252"/>
      <c r="J3" s="1252"/>
      <c r="K3" s="1252"/>
      <c r="L3" s="1252"/>
      <c r="M3" s="1252"/>
      <c r="N3" s="1252"/>
      <c r="O3" s="1252"/>
      <c r="P3" s="1252"/>
      <c r="Q3" s="1252"/>
      <c r="R3" s="1252"/>
      <c r="S3" s="1252"/>
      <c r="T3" s="1252"/>
    </row>
    <row r="4" spans="1:20" ht="18">
      <c r="A4" s="1253" t="s">
        <v>781</v>
      </c>
      <c r="B4" s="1253"/>
      <c r="C4" s="1253"/>
      <c r="D4" s="1253"/>
      <c r="E4" s="1253"/>
      <c r="F4" s="1253"/>
      <c r="G4" s="1253"/>
      <c r="H4" s="1253"/>
      <c r="I4" s="1253"/>
      <c r="J4" s="1253"/>
      <c r="K4" s="1253"/>
      <c r="L4" s="1253"/>
      <c r="M4" s="1253"/>
      <c r="N4" s="1253"/>
      <c r="O4" s="1253"/>
      <c r="P4" s="1253"/>
      <c r="Q4" s="1253"/>
      <c r="R4" s="1253"/>
      <c r="S4" s="1253"/>
      <c r="T4" s="1253"/>
    </row>
    <row r="5" spans="1:18" ht="12.75">
      <c r="A5" s="1254" t="s">
        <v>869</v>
      </c>
      <c r="B5" s="1254"/>
      <c r="C5" s="1254"/>
      <c r="D5" s="1254"/>
      <c r="E5" s="1254"/>
      <c r="F5" s="1254"/>
      <c r="G5" s="1254"/>
      <c r="H5" s="1254"/>
      <c r="I5" s="1254"/>
      <c r="J5" s="1254"/>
      <c r="K5" s="1254"/>
      <c r="L5" s="1254"/>
      <c r="M5" s="1254"/>
      <c r="N5" s="1254"/>
      <c r="O5" s="1254"/>
      <c r="P5" s="1254"/>
      <c r="Q5" s="1254"/>
      <c r="R5" s="1254"/>
    </row>
    <row r="6" spans="1:20" s="437" customFormat="1" ht="15.75">
      <c r="A6" s="1254"/>
      <c r="B6" s="1254"/>
      <c r="C6" s="1254"/>
      <c r="D6" s="1254"/>
      <c r="E6" s="1254"/>
      <c r="F6" s="1254"/>
      <c r="G6" s="1254"/>
      <c r="H6" s="1254"/>
      <c r="I6" s="1254"/>
      <c r="J6" s="1254"/>
      <c r="K6" s="1254"/>
      <c r="L6" s="1254"/>
      <c r="M6" s="1254"/>
      <c r="N6" s="1254"/>
      <c r="O6" s="1254"/>
      <c r="P6" s="1254"/>
      <c r="Q6" s="1254"/>
      <c r="R6" s="1254"/>
      <c r="S6" s="436"/>
      <c r="T6" s="436"/>
    </row>
    <row r="7" spans="1:20" ht="12.75">
      <c r="A7" s="1256"/>
      <c r="B7" s="1256"/>
      <c r="C7" s="1256"/>
      <c r="D7" s="1256"/>
      <c r="E7" s="1256"/>
      <c r="F7" s="1256"/>
      <c r="G7" s="1256"/>
      <c r="H7" s="1256"/>
      <c r="I7" s="1256"/>
      <c r="J7" s="1256"/>
      <c r="K7" s="1256"/>
      <c r="L7" s="1256"/>
      <c r="M7" s="1256"/>
      <c r="N7" s="1256"/>
      <c r="O7" s="1256"/>
      <c r="P7" s="1256"/>
      <c r="Q7" s="1256"/>
      <c r="R7" s="1256"/>
      <c r="S7" s="1256"/>
      <c r="T7" s="1256"/>
    </row>
    <row r="8" spans="1:20" ht="12.75">
      <c r="A8" s="438" t="str">
        <f>'[1]AT26A_NoWD'!A7</f>
        <v>State : Himachal Pradesh</v>
      </c>
      <c r="B8" s="438"/>
      <c r="H8" s="403"/>
      <c r="L8" s="1255"/>
      <c r="M8" s="1255"/>
      <c r="N8" s="1255"/>
      <c r="O8" s="1255"/>
      <c r="P8" s="1255"/>
      <c r="Q8" s="1255"/>
      <c r="R8" s="1255"/>
      <c r="S8" s="1255"/>
      <c r="T8" s="1255"/>
    </row>
    <row r="9" spans="1:20" ht="12.75">
      <c r="A9" s="759" t="s">
        <v>2</v>
      </c>
      <c r="B9" s="759" t="s">
        <v>3</v>
      </c>
      <c r="C9" s="759" t="s">
        <v>478</v>
      </c>
      <c r="D9" s="759"/>
      <c r="E9" s="759"/>
      <c r="F9" s="759"/>
      <c r="G9" s="759"/>
      <c r="H9" s="759" t="s">
        <v>82</v>
      </c>
      <c r="I9" s="759" t="s">
        <v>83</v>
      </c>
      <c r="J9" s="759"/>
      <c r="K9" s="759"/>
      <c r="L9" s="759"/>
      <c r="M9" s="759" t="s">
        <v>759</v>
      </c>
      <c r="N9" s="759"/>
      <c r="O9" s="759"/>
      <c r="P9" s="759"/>
      <c r="Q9" s="759" t="s">
        <v>760</v>
      </c>
      <c r="R9" s="759"/>
      <c r="S9" s="759"/>
      <c r="T9" s="759" t="s">
        <v>911</v>
      </c>
    </row>
    <row r="10" spans="1:20" ht="45" customHeight="1">
      <c r="A10" s="759"/>
      <c r="B10" s="759"/>
      <c r="C10" s="426" t="s">
        <v>5</v>
      </c>
      <c r="D10" s="426" t="s">
        <v>6</v>
      </c>
      <c r="E10" s="426" t="s">
        <v>347</v>
      </c>
      <c r="F10" s="426" t="s">
        <v>99</v>
      </c>
      <c r="G10" s="426" t="s">
        <v>219</v>
      </c>
      <c r="H10" s="759"/>
      <c r="I10" s="426" t="s">
        <v>762</v>
      </c>
      <c r="J10" s="426" t="s">
        <v>763</v>
      </c>
      <c r="K10" s="426" t="s">
        <v>764</v>
      </c>
      <c r="L10" s="426" t="s">
        <v>765</v>
      </c>
      <c r="M10" s="426" t="s">
        <v>766</v>
      </c>
      <c r="N10" s="426" t="s">
        <v>767</v>
      </c>
      <c r="O10" s="426" t="s">
        <v>768</v>
      </c>
      <c r="P10" s="426" t="s">
        <v>675</v>
      </c>
      <c r="Q10" s="426" t="s">
        <v>769</v>
      </c>
      <c r="R10" s="426" t="s">
        <v>770</v>
      </c>
      <c r="S10" s="388" t="s">
        <v>17</v>
      </c>
      <c r="T10" s="759"/>
    </row>
    <row r="11" spans="1:20" s="321" customFormat="1" ht="12.75">
      <c r="A11" s="426">
        <v>1</v>
      </c>
      <c r="B11" s="426">
        <v>2</v>
      </c>
      <c r="C11" s="426">
        <v>3</v>
      </c>
      <c r="D11" s="426">
        <v>4</v>
      </c>
      <c r="E11" s="426">
        <v>5</v>
      </c>
      <c r="F11" s="426">
        <v>6</v>
      </c>
      <c r="G11" s="426">
        <v>7</v>
      </c>
      <c r="H11" s="426">
        <v>8</v>
      </c>
      <c r="I11" s="426">
        <v>9</v>
      </c>
      <c r="J11" s="426">
        <v>10</v>
      </c>
      <c r="K11" s="426">
        <v>11</v>
      </c>
      <c r="L11" s="426">
        <v>12</v>
      </c>
      <c r="M11" s="426">
        <v>13</v>
      </c>
      <c r="N11" s="426">
        <v>14</v>
      </c>
      <c r="O11" s="426">
        <v>15</v>
      </c>
      <c r="P11" s="426">
        <v>16</v>
      </c>
      <c r="Q11" s="426">
        <v>17</v>
      </c>
      <c r="R11" s="426">
        <v>18</v>
      </c>
      <c r="S11" s="426">
        <v>19</v>
      </c>
      <c r="T11" s="426">
        <v>20</v>
      </c>
    </row>
    <row r="12" spans="1:20" ht="24.75" customHeight="1">
      <c r="A12" s="389">
        <v>1</v>
      </c>
      <c r="B12" s="261" t="s">
        <v>726</v>
      </c>
      <c r="C12" s="413">
        <v>17060</v>
      </c>
      <c r="D12" s="413">
        <v>0</v>
      </c>
      <c r="E12" s="413">
        <v>0</v>
      </c>
      <c r="F12" s="413">
        <v>0</v>
      </c>
      <c r="G12" s="413">
        <f>C12+D12+E12+F12</f>
        <v>17060</v>
      </c>
      <c r="H12" s="320">
        <v>242</v>
      </c>
      <c r="I12" s="415">
        <f>L12+K12+J12</f>
        <v>412.85200000000003</v>
      </c>
      <c r="J12" s="415">
        <f>G12*H12*0.0001</f>
        <v>412.85200000000003</v>
      </c>
      <c r="K12" s="415">
        <v>0</v>
      </c>
      <c r="L12" s="415">
        <v>0</v>
      </c>
      <c r="M12" s="415">
        <f>N12+O12+P12</f>
        <v>12.38556</v>
      </c>
      <c r="N12" s="415">
        <f>J12*3000/100000</f>
        <v>12.38556</v>
      </c>
      <c r="O12" s="415">
        <v>0</v>
      </c>
      <c r="P12" s="415">
        <v>0</v>
      </c>
      <c r="Q12" s="415">
        <f>G12*H12*4.15/100000</f>
        <v>171.33358</v>
      </c>
      <c r="R12" s="415">
        <f>G12*H12*0.46/100000</f>
        <v>18.991192</v>
      </c>
      <c r="S12" s="415">
        <f>Q12+R12</f>
        <v>190.32477200000002</v>
      </c>
      <c r="T12" s="416">
        <f>I12*1580/100000</f>
        <v>6.5230616</v>
      </c>
    </row>
    <row r="13" spans="1:20" ht="24.75" customHeight="1">
      <c r="A13" s="389">
        <v>2</v>
      </c>
      <c r="B13" s="261" t="s">
        <v>727</v>
      </c>
      <c r="C13" s="413">
        <v>38530</v>
      </c>
      <c r="D13" s="413">
        <v>0</v>
      </c>
      <c r="E13" s="413">
        <v>0</v>
      </c>
      <c r="F13" s="413">
        <v>0</v>
      </c>
      <c r="G13" s="413">
        <f aca="true" t="shared" si="0" ref="G13:G23">C13+D13+E13+F13</f>
        <v>38530</v>
      </c>
      <c r="H13" s="320">
        <v>242</v>
      </c>
      <c r="I13" s="415">
        <f aca="true" t="shared" si="1" ref="I13:I23">L13+K13+J13</f>
        <v>932.426</v>
      </c>
      <c r="J13" s="415">
        <f aca="true" t="shared" si="2" ref="J13:J23">G13*H13*0.0001</f>
        <v>932.426</v>
      </c>
      <c r="K13" s="415">
        <v>0</v>
      </c>
      <c r="L13" s="415">
        <v>0</v>
      </c>
      <c r="M13" s="415">
        <f aca="true" t="shared" si="3" ref="M13:M23">N13+O13+P13</f>
        <v>27.97278</v>
      </c>
      <c r="N13" s="415">
        <f aca="true" t="shared" si="4" ref="N13:N23">J13*3000/100000</f>
        <v>27.97278</v>
      </c>
      <c r="O13" s="415">
        <v>0</v>
      </c>
      <c r="P13" s="415">
        <v>0</v>
      </c>
      <c r="Q13" s="415">
        <f aca="true" t="shared" si="5" ref="Q13:Q23">G13*H13*4.15/100000</f>
        <v>386.95679</v>
      </c>
      <c r="R13" s="415">
        <f aca="true" t="shared" si="6" ref="R13:R23">G13*H13*0.46/100000</f>
        <v>42.89159600000001</v>
      </c>
      <c r="S13" s="415">
        <f aca="true" t="shared" si="7" ref="S13:S23">Q13+R13</f>
        <v>429.848386</v>
      </c>
      <c r="T13" s="416">
        <f aca="true" t="shared" si="8" ref="T13:T23">I13*1580/100000</f>
        <v>14.732330800000002</v>
      </c>
    </row>
    <row r="14" spans="1:20" ht="24.75" customHeight="1">
      <c r="A14" s="389">
        <v>3</v>
      </c>
      <c r="B14" s="261" t="s">
        <v>728</v>
      </c>
      <c r="C14" s="413">
        <v>15565</v>
      </c>
      <c r="D14" s="413">
        <v>0</v>
      </c>
      <c r="E14" s="413">
        <v>0</v>
      </c>
      <c r="F14" s="413">
        <v>0</v>
      </c>
      <c r="G14" s="413">
        <f t="shared" si="0"/>
        <v>15565</v>
      </c>
      <c r="H14" s="320">
        <v>242</v>
      </c>
      <c r="I14" s="415">
        <f t="shared" si="1"/>
        <v>376.673</v>
      </c>
      <c r="J14" s="415">
        <f t="shared" si="2"/>
        <v>376.673</v>
      </c>
      <c r="K14" s="415">
        <v>0</v>
      </c>
      <c r="L14" s="415">
        <v>0</v>
      </c>
      <c r="M14" s="415">
        <f t="shared" si="3"/>
        <v>11.30019</v>
      </c>
      <c r="N14" s="415">
        <f t="shared" si="4"/>
        <v>11.30019</v>
      </c>
      <c r="O14" s="415">
        <v>0</v>
      </c>
      <c r="P14" s="415">
        <v>0</v>
      </c>
      <c r="Q14" s="415">
        <f t="shared" si="5"/>
        <v>156.319295</v>
      </c>
      <c r="R14" s="415">
        <f t="shared" si="6"/>
        <v>17.326958</v>
      </c>
      <c r="S14" s="415">
        <f t="shared" si="7"/>
        <v>173.646253</v>
      </c>
      <c r="T14" s="416">
        <f t="shared" si="8"/>
        <v>5.9514334</v>
      </c>
    </row>
    <row r="15" spans="1:20" ht="24.75" customHeight="1">
      <c r="A15" s="389">
        <v>4</v>
      </c>
      <c r="B15" s="261" t="s">
        <v>729</v>
      </c>
      <c r="C15" s="413">
        <v>40503</v>
      </c>
      <c r="D15" s="413">
        <v>0</v>
      </c>
      <c r="E15" s="413">
        <v>0</v>
      </c>
      <c r="F15" s="413">
        <v>0</v>
      </c>
      <c r="G15" s="413">
        <f t="shared" si="0"/>
        <v>40503</v>
      </c>
      <c r="H15" s="320">
        <v>242</v>
      </c>
      <c r="I15" s="415">
        <f t="shared" si="1"/>
        <v>980.1726000000001</v>
      </c>
      <c r="J15" s="415">
        <f t="shared" si="2"/>
        <v>980.1726000000001</v>
      </c>
      <c r="K15" s="415">
        <v>0</v>
      </c>
      <c r="L15" s="415">
        <v>0</v>
      </c>
      <c r="M15" s="415">
        <f t="shared" si="3"/>
        <v>29.405178000000003</v>
      </c>
      <c r="N15" s="415">
        <f t="shared" si="4"/>
        <v>29.405178000000003</v>
      </c>
      <c r="O15" s="415">
        <v>0</v>
      </c>
      <c r="P15" s="415">
        <v>0</v>
      </c>
      <c r="Q15" s="415">
        <f t="shared" si="5"/>
        <v>406.7716290000001</v>
      </c>
      <c r="R15" s="415">
        <f t="shared" si="6"/>
        <v>45.0879396</v>
      </c>
      <c r="S15" s="415">
        <f t="shared" si="7"/>
        <v>451.8595686000001</v>
      </c>
      <c r="T15" s="416">
        <f t="shared" si="8"/>
        <v>15.486727080000001</v>
      </c>
    </row>
    <row r="16" spans="1:20" ht="24.75" customHeight="1">
      <c r="A16" s="389">
        <v>5</v>
      </c>
      <c r="B16" s="261" t="s">
        <v>730</v>
      </c>
      <c r="C16" s="413">
        <v>3513</v>
      </c>
      <c r="D16" s="413">
        <v>0</v>
      </c>
      <c r="E16" s="413">
        <v>0</v>
      </c>
      <c r="F16" s="413">
        <v>0</v>
      </c>
      <c r="G16" s="413">
        <f t="shared" si="0"/>
        <v>3513</v>
      </c>
      <c r="H16" s="320">
        <v>242</v>
      </c>
      <c r="I16" s="415">
        <f t="shared" si="1"/>
        <v>85.0146</v>
      </c>
      <c r="J16" s="415">
        <f t="shared" si="2"/>
        <v>85.0146</v>
      </c>
      <c r="K16" s="415">
        <v>0</v>
      </c>
      <c r="L16" s="415">
        <v>0</v>
      </c>
      <c r="M16" s="415">
        <f t="shared" si="3"/>
        <v>2.550438</v>
      </c>
      <c r="N16" s="415">
        <f t="shared" si="4"/>
        <v>2.550438</v>
      </c>
      <c r="O16" s="415">
        <v>0</v>
      </c>
      <c r="P16" s="415">
        <v>0</v>
      </c>
      <c r="Q16" s="415">
        <f t="shared" si="5"/>
        <v>35.281059000000006</v>
      </c>
      <c r="R16" s="415">
        <f t="shared" si="6"/>
        <v>3.9106716</v>
      </c>
      <c r="S16" s="415">
        <f t="shared" si="7"/>
        <v>39.19173060000001</v>
      </c>
      <c r="T16" s="416">
        <f t="shared" si="8"/>
        <v>1.34323068</v>
      </c>
    </row>
    <row r="17" spans="1:20" ht="24.75" customHeight="1">
      <c r="A17" s="389">
        <v>6</v>
      </c>
      <c r="B17" s="261" t="s">
        <v>731</v>
      </c>
      <c r="C17" s="413">
        <v>23768</v>
      </c>
      <c r="D17" s="413">
        <v>0</v>
      </c>
      <c r="E17" s="413">
        <v>90</v>
      </c>
      <c r="F17" s="413">
        <v>0</v>
      </c>
      <c r="G17" s="413">
        <f t="shared" si="0"/>
        <v>23858</v>
      </c>
      <c r="H17" s="320">
        <v>242</v>
      </c>
      <c r="I17" s="415">
        <f t="shared" si="1"/>
        <v>577.3636</v>
      </c>
      <c r="J17" s="415">
        <f t="shared" si="2"/>
        <v>577.3636</v>
      </c>
      <c r="K17" s="415">
        <v>0</v>
      </c>
      <c r="L17" s="415">
        <v>0</v>
      </c>
      <c r="M17" s="415">
        <f t="shared" si="3"/>
        <v>17.320908</v>
      </c>
      <c r="N17" s="415">
        <f t="shared" si="4"/>
        <v>17.320908</v>
      </c>
      <c r="O17" s="415">
        <v>0</v>
      </c>
      <c r="P17" s="415">
        <v>0</v>
      </c>
      <c r="Q17" s="415">
        <f t="shared" si="5"/>
        <v>239.60589400000003</v>
      </c>
      <c r="R17" s="415">
        <f t="shared" si="6"/>
        <v>26.5587256</v>
      </c>
      <c r="S17" s="415">
        <f t="shared" si="7"/>
        <v>266.16461960000004</v>
      </c>
      <c r="T17" s="416">
        <f t="shared" si="8"/>
        <v>9.12234488</v>
      </c>
    </row>
    <row r="18" spans="1:20" ht="24.75" customHeight="1">
      <c r="A18" s="389">
        <v>7</v>
      </c>
      <c r="B18" s="469" t="s">
        <v>732</v>
      </c>
      <c r="C18" s="413">
        <v>1381</v>
      </c>
      <c r="D18" s="413">
        <v>0</v>
      </c>
      <c r="E18" s="413">
        <v>0</v>
      </c>
      <c r="F18" s="413">
        <v>0</v>
      </c>
      <c r="G18" s="413">
        <f t="shared" si="0"/>
        <v>1381</v>
      </c>
      <c r="H18" s="320">
        <v>242</v>
      </c>
      <c r="I18" s="415">
        <f t="shared" si="1"/>
        <v>33.4202</v>
      </c>
      <c r="J18" s="415">
        <f t="shared" si="2"/>
        <v>33.4202</v>
      </c>
      <c r="K18" s="415">
        <v>0</v>
      </c>
      <c r="L18" s="415">
        <v>0</v>
      </c>
      <c r="M18" s="415">
        <f t="shared" si="3"/>
        <v>1.002606</v>
      </c>
      <c r="N18" s="415">
        <f t="shared" si="4"/>
        <v>1.002606</v>
      </c>
      <c r="O18" s="415">
        <v>0</v>
      </c>
      <c r="P18" s="415">
        <v>0</v>
      </c>
      <c r="Q18" s="415">
        <f t="shared" si="5"/>
        <v>13.869383000000001</v>
      </c>
      <c r="R18" s="415">
        <f t="shared" si="6"/>
        <v>1.5373292</v>
      </c>
      <c r="S18" s="415">
        <f t="shared" si="7"/>
        <v>15.406712200000001</v>
      </c>
      <c r="T18" s="416">
        <f t="shared" si="8"/>
        <v>0.5280391600000001</v>
      </c>
    </row>
    <row r="19" spans="1:20" ht="24.75" customHeight="1">
      <c r="A19" s="389">
        <v>8</v>
      </c>
      <c r="B19" s="261" t="s">
        <v>733</v>
      </c>
      <c r="C19" s="413">
        <v>43211</v>
      </c>
      <c r="D19" s="413">
        <v>0</v>
      </c>
      <c r="E19" s="413">
        <v>0</v>
      </c>
      <c r="F19" s="413">
        <v>0</v>
      </c>
      <c r="G19" s="413">
        <f t="shared" si="0"/>
        <v>43211</v>
      </c>
      <c r="H19" s="320">
        <v>242</v>
      </c>
      <c r="I19" s="415">
        <f t="shared" si="1"/>
        <v>1045.7062</v>
      </c>
      <c r="J19" s="415">
        <f t="shared" si="2"/>
        <v>1045.7062</v>
      </c>
      <c r="K19" s="415">
        <v>0</v>
      </c>
      <c r="L19" s="415">
        <v>0</v>
      </c>
      <c r="M19" s="415">
        <f t="shared" si="3"/>
        <v>31.371186</v>
      </c>
      <c r="N19" s="415">
        <f t="shared" si="4"/>
        <v>31.371186</v>
      </c>
      <c r="O19" s="415">
        <v>0</v>
      </c>
      <c r="P19" s="415">
        <v>0</v>
      </c>
      <c r="Q19" s="415">
        <f t="shared" si="5"/>
        <v>433.96807300000006</v>
      </c>
      <c r="R19" s="415">
        <f t="shared" si="6"/>
        <v>48.102485200000004</v>
      </c>
      <c r="S19" s="415">
        <f t="shared" si="7"/>
        <v>482.07055820000005</v>
      </c>
      <c r="T19" s="416">
        <f t="shared" si="8"/>
        <v>16.52215796</v>
      </c>
    </row>
    <row r="20" spans="1:20" ht="24.75" customHeight="1">
      <c r="A20" s="389">
        <v>9</v>
      </c>
      <c r="B20" s="261" t="s">
        <v>734</v>
      </c>
      <c r="C20" s="413">
        <v>36163</v>
      </c>
      <c r="D20" s="413">
        <v>0</v>
      </c>
      <c r="E20" s="413">
        <v>136</v>
      </c>
      <c r="F20" s="413">
        <v>0</v>
      </c>
      <c r="G20" s="413">
        <f t="shared" si="0"/>
        <v>36299</v>
      </c>
      <c r="H20" s="320">
        <v>242</v>
      </c>
      <c r="I20" s="415">
        <f t="shared" si="1"/>
        <v>878.4358000000001</v>
      </c>
      <c r="J20" s="415">
        <f t="shared" si="2"/>
        <v>878.4358000000001</v>
      </c>
      <c r="K20" s="415">
        <v>0</v>
      </c>
      <c r="L20" s="415">
        <v>0</v>
      </c>
      <c r="M20" s="415">
        <f t="shared" si="3"/>
        <v>26.353074000000003</v>
      </c>
      <c r="N20" s="415">
        <f t="shared" si="4"/>
        <v>26.353074000000003</v>
      </c>
      <c r="O20" s="415">
        <v>0</v>
      </c>
      <c r="P20" s="415">
        <v>0</v>
      </c>
      <c r="Q20" s="415">
        <f t="shared" si="5"/>
        <v>364.550857</v>
      </c>
      <c r="R20" s="415">
        <f t="shared" si="6"/>
        <v>40.4080468</v>
      </c>
      <c r="S20" s="415">
        <f t="shared" si="7"/>
        <v>404.95890380000003</v>
      </c>
      <c r="T20" s="416">
        <f t="shared" si="8"/>
        <v>13.879285640000003</v>
      </c>
    </row>
    <row r="21" spans="1:20" ht="24.75" customHeight="1">
      <c r="A21" s="389">
        <v>10</v>
      </c>
      <c r="B21" s="261" t="s">
        <v>735</v>
      </c>
      <c r="C21" s="413">
        <v>33886</v>
      </c>
      <c r="D21" s="413">
        <v>0</v>
      </c>
      <c r="E21" s="413">
        <v>88</v>
      </c>
      <c r="F21" s="413">
        <v>0</v>
      </c>
      <c r="G21" s="413">
        <f t="shared" si="0"/>
        <v>33974</v>
      </c>
      <c r="H21" s="320">
        <v>242</v>
      </c>
      <c r="I21" s="415">
        <f t="shared" si="1"/>
        <v>822.1708</v>
      </c>
      <c r="J21" s="415">
        <f t="shared" si="2"/>
        <v>822.1708</v>
      </c>
      <c r="K21" s="415">
        <v>0</v>
      </c>
      <c r="L21" s="415">
        <v>0</v>
      </c>
      <c r="M21" s="415">
        <f t="shared" si="3"/>
        <v>24.665124</v>
      </c>
      <c r="N21" s="415">
        <f t="shared" si="4"/>
        <v>24.665124</v>
      </c>
      <c r="O21" s="415">
        <v>0</v>
      </c>
      <c r="P21" s="415">
        <v>0</v>
      </c>
      <c r="Q21" s="415">
        <f t="shared" si="5"/>
        <v>341.20088200000004</v>
      </c>
      <c r="R21" s="415">
        <f t="shared" si="6"/>
        <v>37.819856800000004</v>
      </c>
      <c r="S21" s="415">
        <f t="shared" si="7"/>
        <v>379.02073880000006</v>
      </c>
      <c r="T21" s="416">
        <f t="shared" si="8"/>
        <v>12.99029864</v>
      </c>
    </row>
    <row r="22" spans="1:20" ht="24.75" customHeight="1">
      <c r="A22" s="389">
        <v>11</v>
      </c>
      <c r="B22" s="261" t="s">
        <v>736</v>
      </c>
      <c r="C22" s="413">
        <v>30901</v>
      </c>
      <c r="D22" s="413">
        <v>0</v>
      </c>
      <c r="E22" s="413">
        <v>55</v>
      </c>
      <c r="F22" s="413">
        <v>0</v>
      </c>
      <c r="G22" s="413">
        <f t="shared" si="0"/>
        <v>30956</v>
      </c>
      <c r="H22" s="320">
        <v>242</v>
      </c>
      <c r="I22" s="415">
        <f t="shared" si="1"/>
        <v>749.1352</v>
      </c>
      <c r="J22" s="415">
        <f t="shared" si="2"/>
        <v>749.1352</v>
      </c>
      <c r="K22" s="415">
        <v>0</v>
      </c>
      <c r="L22" s="415">
        <v>0</v>
      </c>
      <c r="M22" s="415">
        <f t="shared" si="3"/>
        <v>22.474056</v>
      </c>
      <c r="N22" s="415">
        <f t="shared" si="4"/>
        <v>22.474056</v>
      </c>
      <c r="O22" s="415">
        <v>0</v>
      </c>
      <c r="P22" s="415">
        <v>0</v>
      </c>
      <c r="Q22" s="415">
        <f t="shared" si="5"/>
        <v>310.89110800000003</v>
      </c>
      <c r="R22" s="415">
        <f t="shared" si="6"/>
        <v>34.4602192</v>
      </c>
      <c r="S22" s="415">
        <f t="shared" si="7"/>
        <v>345.3513272</v>
      </c>
      <c r="T22" s="416">
        <f t="shared" si="8"/>
        <v>11.836336160000002</v>
      </c>
    </row>
    <row r="23" spans="1:20" ht="24.75" customHeight="1">
      <c r="A23" s="389">
        <v>12</v>
      </c>
      <c r="B23" s="261" t="s">
        <v>737</v>
      </c>
      <c r="C23" s="413">
        <v>22855</v>
      </c>
      <c r="D23" s="413">
        <v>0</v>
      </c>
      <c r="E23" s="413">
        <v>180</v>
      </c>
      <c r="F23" s="413">
        <v>0</v>
      </c>
      <c r="G23" s="413">
        <f t="shared" si="0"/>
        <v>23035</v>
      </c>
      <c r="H23" s="320">
        <v>242</v>
      </c>
      <c r="I23" s="415">
        <f t="shared" si="1"/>
        <v>557.447</v>
      </c>
      <c r="J23" s="415">
        <f t="shared" si="2"/>
        <v>557.447</v>
      </c>
      <c r="K23" s="415">
        <v>0</v>
      </c>
      <c r="L23" s="415">
        <v>0</v>
      </c>
      <c r="M23" s="415">
        <f t="shared" si="3"/>
        <v>16.72341</v>
      </c>
      <c r="N23" s="415">
        <f t="shared" si="4"/>
        <v>16.72341</v>
      </c>
      <c r="O23" s="415">
        <v>0</v>
      </c>
      <c r="P23" s="415">
        <v>0</v>
      </c>
      <c r="Q23" s="415">
        <f t="shared" si="5"/>
        <v>231.34050500000004</v>
      </c>
      <c r="R23" s="415">
        <f t="shared" si="6"/>
        <v>25.642562</v>
      </c>
      <c r="S23" s="415">
        <f t="shared" si="7"/>
        <v>256.98306700000006</v>
      </c>
      <c r="T23" s="416">
        <f t="shared" si="8"/>
        <v>8.8076626</v>
      </c>
    </row>
    <row r="24" spans="2:20" s="321" customFormat="1" ht="24.75" customHeight="1">
      <c r="B24" s="321" t="s">
        <v>17</v>
      </c>
      <c r="C24" s="466">
        <f>SUM(C12:C23)</f>
        <v>307336</v>
      </c>
      <c r="D24" s="466">
        <f>SUM(D12:D23)</f>
        <v>0</v>
      </c>
      <c r="E24" s="466">
        <f>SUM(E12:E23)</f>
        <v>549</v>
      </c>
      <c r="F24" s="466">
        <f>SUM(F12:F23)</f>
        <v>0</v>
      </c>
      <c r="G24" s="466">
        <f>SUM(G12:G23)</f>
        <v>307885</v>
      </c>
      <c r="H24" s="467">
        <v>242</v>
      </c>
      <c r="I24" s="468">
        <f>SUM(I12:I23)</f>
        <v>7450.817</v>
      </c>
      <c r="J24" s="468">
        <f>SUM(J12:J23)</f>
        <v>7450.817</v>
      </c>
      <c r="K24" s="468">
        <f aca="true" t="shared" si="9" ref="K24:S24">SUM(K12:K23)</f>
        <v>0</v>
      </c>
      <c r="L24" s="468">
        <f t="shared" si="9"/>
        <v>0</v>
      </c>
      <c r="M24" s="468">
        <f t="shared" si="9"/>
        <v>223.52451</v>
      </c>
      <c r="N24" s="468">
        <f t="shared" si="9"/>
        <v>223.52451</v>
      </c>
      <c r="O24" s="468">
        <f t="shared" si="9"/>
        <v>0</v>
      </c>
      <c r="P24" s="468">
        <f t="shared" si="9"/>
        <v>0</v>
      </c>
      <c r="Q24" s="468">
        <f>SUM(Q12:Q23)</f>
        <v>3092.0890550000004</v>
      </c>
      <c r="R24" s="468">
        <f t="shared" si="9"/>
        <v>342.737582</v>
      </c>
      <c r="S24" s="468">
        <f t="shared" si="9"/>
        <v>3434.8266370000006</v>
      </c>
      <c r="T24" s="468">
        <f>SUM(T12:T23)</f>
        <v>117.72290860000001</v>
      </c>
    </row>
    <row r="25" spans="1:20" ht="12.75">
      <c r="A25" s="393"/>
      <c r="B25" s="393"/>
      <c r="C25" s="393"/>
      <c r="D25" s="393"/>
      <c r="E25" s="393"/>
      <c r="F25" s="393"/>
      <c r="G25" s="393"/>
      <c r="H25" s="393"/>
      <c r="I25" s="393"/>
      <c r="J25" s="393"/>
      <c r="K25" s="393"/>
      <c r="L25" s="393"/>
      <c r="M25" s="393"/>
      <c r="N25" s="393"/>
      <c r="O25" s="393"/>
      <c r="P25" s="393"/>
      <c r="Q25" s="393"/>
      <c r="R25" s="393"/>
      <c r="S25" s="393"/>
      <c r="T25" s="393"/>
    </row>
    <row r="26" spans="1:20" ht="12.75">
      <c r="A26" s="394"/>
      <c r="B26" s="395"/>
      <c r="C26" s="395"/>
      <c r="D26" s="393"/>
      <c r="E26" s="393"/>
      <c r="F26" s="393"/>
      <c r="G26" s="393"/>
      <c r="H26" s="393"/>
      <c r="I26" s="396"/>
      <c r="J26" s="393"/>
      <c r="K26" s="393"/>
      <c r="L26" s="393"/>
      <c r="M26" s="393"/>
      <c r="N26" s="393"/>
      <c r="O26" s="393"/>
      <c r="P26" s="393"/>
      <c r="Q26" s="396"/>
      <c r="R26" s="396"/>
      <c r="S26" s="396"/>
      <c r="T26" s="393"/>
    </row>
    <row r="27" spans="1:20" ht="12.75">
      <c r="A27" s="395"/>
      <c r="B27" s="395"/>
      <c r="C27" s="395"/>
      <c r="D27" s="393"/>
      <c r="E27" s="393"/>
      <c r="F27" s="393"/>
      <c r="G27" s="393"/>
      <c r="H27" s="393"/>
      <c r="I27" s="393"/>
      <c r="J27" s="393"/>
      <c r="K27" s="393"/>
      <c r="L27" s="393"/>
      <c r="M27" s="393"/>
      <c r="N27" s="393"/>
      <c r="O27" s="393"/>
      <c r="P27" s="393"/>
      <c r="Q27" s="393"/>
      <c r="R27" s="393"/>
      <c r="S27" s="393"/>
      <c r="T27" s="393"/>
    </row>
    <row r="28" spans="1:20" ht="12.75">
      <c r="A28" s="395"/>
      <c r="B28" s="395"/>
      <c r="C28" s="395"/>
      <c r="D28" s="393"/>
      <c r="E28" s="393"/>
      <c r="F28" s="393"/>
      <c r="G28" s="393"/>
      <c r="H28" s="393"/>
      <c r="I28" s="393"/>
      <c r="J28" s="393"/>
      <c r="K28" s="393"/>
      <c r="L28" s="393"/>
      <c r="M28" s="393"/>
      <c r="N28" s="393"/>
      <c r="O28" s="393"/>
      <c r="P28" s="393"/>
      <c r="Q28" s="393"/>
      <c r="R28" s="393"/>
      <c r="S28" s="393"/>
      <c r="T28" s="393"/>
    </row>
    <row r="29" spans="1:20" ht="15.75">
      <c r="A29" s="643"/>
      <c r="B29" s="643"/>
      <c r="C29" s="643"/>
      <c r="D29" s="644"/>
      <c r="E29" s="644"/>
      <c r="F29" s="644"/>
      <c r="G29" s="644"/>
      <c r="H29" s="644"/>
      <c r="I29" s="644"/>
      <c r="J29" s="645"/>
      <c r="K29" s="645"/>
      <c r="L29" s="645"/>
      <c r="M29" s="645"/>
      <c r="N29" s="645"/>
      <c r="O29" s="645"/>
      <c r="P29" s="645"/>
      <c r="Q29" s="645"/>
      <c r="R29" s="645"/>
      <c r="S29" s="645"/>
      <c r="T29" s="645"/>
    </row>
    <row r="30" spans="1:20" ht="15.75">
      <c r="A30" s="645"/>
      <c r="B30" s="645"/>
      <c r="C30" s="645"/>
      <c r="D30" s="645"/>
      <c r="E30" s="645"/>
      <c r="F30" s="645"/>
      <c r="G30" s="645"/>
      <c r="H30" s="645"/>
      <c r="I30" s="645"/>
      <c r="J30" s="645"/>
      <c r="K30" s="645"/>
      <c r="L30" s="645"/>
      <c r="M30" s="645"/>
      <c r="N30" s="645"/>
      <c r="O30" s="1124" t="s">
        <v>777</v>
      </c>
      <c r="P30" s="1124"/>
      <c r="Q30" s="645"/>
      <c r="R30" s="645"/>
      <c r="S30" s="645"/>
      <c r="T30" s="645"/>
    </row>
    <row r="31" spans="1:20" ht="15">
      <c r="A31" s="1260"/>
      <c r="B31" s="1260"/>
      <c r="C31" s="1260"/>
      <c r="D31" s="1260"/>
      <c r="E31" s="1260"/>
      <c r="F31" s="1260"/>
      <c r="G31" s="1260"/>
      <c r="H31" s="1260"/>
      <c r="I31" s="1260"/>
      <c r="J31" s="1260"/>
      <c r="K31" s="1260"/>
      <c r="L31" s="1260"/>
      <c r="M31" s="1260"/>
      <c r="N31" s="1260"/>
      <c r="O31" s="1260"/>
      <c r="P31" s="1260"/>
      <c r="Q31" s="1260"/>
      <c r="R31" s="1260"/>
      <c r="S31" s="1260"/>
      <c r="T31" s="1260"/>
    </row>
    <row r="32" spans="1:20" ht="15.75">
      <c r="A32" s="643" t="s">
        <v>12</v>
      </c>
      <c r="B32" s="645"/>
      <c r="C32" s="645"/>
      <c r="D32" s="645"/>
      <c r="E32" s="645"/>
      <c r="F32" s="645"/>
      <c r="G32" s="645"/>
      <c r="H32" s="645"/>
      <c r="I32" s="645"/>
      <c r="J32" s="645"/>
      <c r="K32" s="645"/>
      <c r="L32" s="645"/>
      <c r="M32" s="645"/>
      <c r="N32" s="645"/>
      <c r="O32" s="645"/>
      <c r="P32" s="645"/>
      <c r="Q32" s="645"/>
      <c r="R32" s="645"/>
      <c r="S32" s="645"/>
      <c r="T32" s="645"/>
    </row>
    <row r="33" spans="1:20" ht="15.75">
      <c r="A33" s="645"/>
      <c r="B33" s="645"/>
      <c r="C33" s="645"/>
      <c r="D33" s="645"/>
      <c r="E33" s="645"/>
      <c r="F33" s="645"/>
      <c r="G33" s="645"/>
      <c r="H33" s="645"/>
      <c r="I33" s="645"/>
      <c r="J33" s="645"/>
      <c r="K33" s="645"/>
      <c r="L33" s="645"/>
      <c r="M33" s="645"/>
      <c r="N33" s="645"/>
      <c r="O33" s="1258"/>
      <c r="P33" s="1258"/>
      <c r="Q33" s="1258"/>
      <c r="R33" s="1258"/>
      <c r="S33" s="645"/>
      <c r="T33" s="645"/>
    </row>
    <row r="34" spans="1:20" ht="15.75">
      <c r="A34" s="393"/>
      <c r="B34" s="645"/>
      <c r="C34" s="645"/>
      <c r="D34" s="645"/>
      <c r="E34" s="645"/>
      <c r="F34" s="645"/>
      <c r="G34" s="514" t="s">
        <v>778</v>
      </c>
      <c r="H34" s="645"/>
      <c r="I34" s="645"/>
      <c r="J34" s="645"/>
      <c r="K34" s="645"/>
      <c r="L34" s="645"/>
      <c r="M34" s="645"/>
      <c r="N34" s="645"/>
      <c r="O34" s="1257" t="s">
        <v>1019</v>
      </c>
      <c r="P34" s="1257"/>
      <c r="Q34" s="1257"/>
      <c r="R34" s="1257"/>
      <c r="S34" s="645"/>
      <c r="T34" s="645"/>
    </row>
    <row r="35" spans="1:20" ht="15.75">
      <c r="A35" s="645"/>
      <c r="B35" s="645"/>
      <c r="C35" s="645"/>
      <c r="D35" s="645"/>
      <c r="E35" s="645"/>
      <c r="F35" s="645"/>
      <c r="G35" s="515" t="s">
        <v>779</v>
      </c>
      <c r="H35" s="645"/>
      <c r="I35" s="645"/>
      <c r="J35" s="645"/>
      <c r="K35" s="645"/>
      <c r="L35" s="645"/>
      <c r="M35" s="645"/>
      <c r="N35" s="645"/>
      <c r="O35" s="1258" t="s">
        <v>756</v>
      </c>
      <c r="P35" s="1258"/>
      <c r="Q35" s="1258"/>
      <c r="R35" s="1258"/>
      <c r="S35" s="645"/>
      <c r="T35" s="645"/>
    </row>
    <row r="36" spans="1:20" ht="15.75">
      <c r="A36" s="645"/>
      <c r="B36" s="645"/>
      <c r="C36" s="645"/>
      <c r="D36" s="645"/>
      <c r="E36" s="645"/>
      <c r="F36" s="645"/>
      <c r="G36" s="516" t="s">
        <v>780</v>
      </c>
      <c r="H36" s="645"/>
      <c r="I36" s="645"/>
      <c r="J36" s="645"/>
      <c r="K36" s="645"/>
      <c r="L36" s="645"/>
      <c r="M36" s="645"/>
      <c r="N36" s="645"/>
      <c r="O36" s="1259" t="s">
        <v>81</v>
      </c>
      <c r="P36" s="1259"/>
      <c r="Q36" s="1259"/>
      <c r="R36" s="1259"/>
      <c r="S36" s="645"/>
      <c r="T36" s="645"/>
    </row>
    <row r="37" spans="1:20" ht="12.75">
      <c r="A37" s="440"/>
      <c r="B37" s="440"/>
      <c r="C37" s="440"/>
      <c r="D37" s="440"/>
      <c r="E37" s="440"/>
      <c r="F37" s="440"/>
      <c r="G37" s="440"/>
      <c r="H37" s="440"/>
      <c r="I37" s="440"/>
      <c r="J37" s="440"/>
      <c r="K37" s="440"/>
      <c r="L37" s="440"/>
      <c r="M37" s="440"/>
      <c r="N37" s="440"/>
      <c r="O37" s="440"/>
      <c r="P37" s="440"/>
      <c r="Q37" s="440"/>
      <c r="R37" s="440"/>
      <c r="S37" s="440"/>
      <c r="T37" s="440"/>
    </row>
  </sheetData>
  <sheetProtection/>
  <mergeCells count="21">
    <mergeCell ref="A9:A10"/>
    <mergeCell ref="B9:B10"/>
    <mergeCell ref="C9:G9"/>
    <mergeCell ref="I9:L9"/>
    <mergeCell ref="M9:P9"/>
    <mergeCell ref="A31:T31"/>
    <mergeCell ref="H9:H10"/>
    <mergeCell ref="O30:P30"/>
    <mergeCell ref="O34:R34"/>
    <mergeCell ref="Q9:S9"/>
    <mergeCell ref="O33:R33"/>
    <mergeCell ref="T9:T10"/>
    <mergeCell ref="O36:R36"/>
    <mergeCell ref="O35:R35"/>
    <mergeCell ref="G2:I2"/>
    <mergeCell ref="S2:T2"/>
    <mergeCell ref="A3:T3"/>
    <mergeCell ref="A4:T4"/>
    <mergeCell ref="A5:R6"/>
    <mergeCell ref="L8:T8"/>
    <mergeCell ref="A7:T7"/>
  </mergeCells>
  <printOptions/>
  <pageMargins left="0.7" right="0.7" top="0.75" bottom="0.75" header="0.3" footer="0.3"/>
  <pageSetup orientation="landscape" scale="61" r:id="rId1"/>
</worksheet>
</file>

<file path=xl/worksheets/sheet73.xml><?xml version="1.0" encoding="utf-8"?>
<worksheet xmlns="http://schemas.openxmlformats.org/spreadsheetml/2006/main" xmlns:r="http://schemas.openxmlformats.org/officeDocument/2006/relationships">
  <dimension ref="A3:V36"/>
  <sheetViews>
    <sheetView view="pageBreakPreview" zoomScale="90" zoomScaleSheetLayoutView="90" zoomScalePageLayoutView="0" workbookViewId="0" topLeftCell="A22">
      <selection activeCell="U25" sqref="U25"/>
    </sheetView>
  </sheetViews>
  <sheetFormatPr defaultColWidth="9.140625" defaultRowHeight="12.75"/>
  <cols>
    <col min="1" max="1" width="6.421875" style="257" customWidth="1"/>
    <col min="2" max="17" width="9.140625" style="257" customWidth="1"/>
    <col min="18" max="18" width="9.28125" style="257" bestFit="1" customWidth="1"/>
    <col min="19" max="19" width="9.140625" style="257" customWidth="1"/>
    <col min="20" max="20" width="10.7109375" style="257" customWidth="1"/>
    <col min="21" max="16384" width="9.140625" style="257" customWidth="1"/>
  </cols>
  <sheetData>
    <row r="1" ht="50.25" customHeight="1"/>
    <row r="3" spans="7:20" ht="15">
      <c r="G3" s="1149"/>
      <c r="H3" s="1149"/>
      <c r="I3" s="1149"/>
      <c r="S3" s="1151" t="s">
        <v>771</v>
      </c>
      <c r="T3" s="1151"/>
    </row>
    <row r="4" spans="1:20" ht="15.75">
      <c r="A4" s="1147" t="s">
        <v>0</v>
      </c>
      <c r="B4" s="1147"/>
      <c r="C4" s="1147"/>
      <c r="D4" s="1147"/>
      <c r="E4" s="1147"/>
      <c r="F4" s="1147"/>
      <c r="G4" s="1147"/>
      <c r="H4" s="1147"/>
      <c r="I4" s="1147"/>
      <c r="J4" s="1147"/>
      <c r="K4" s="1147"/>
      <c r="L4" s="1147"/>
      <c r="M4" s="1147"/>
      <c r="N4" s="1147"/>
      <c r="O4" s="1147"/>
      <c r="P4" s="1147"/>
      <c r="Q4" s="1147"/>
      <c r="R4" s="1147"/>
      <c r="S4" s="1147"/>
      <c r="T4" s="1147"/>
    </row>
    <row r="5" spans="1:20" ht="18">
      <c r="A5" s="1148" t="s">
        <v>781</v>
      </c>
      <c r="B5" s="1148"/>
      <c r="C5" s="1148"/>
      <c r="D5" s="1148"/>
      <c r="E5" s="1148"/>
      <c r="F5" s="1148"/>
      <c r="G5" s="1148"/>
      <c r="H5" s="1148"/>
      <c r="I5" s="1148"/>
      <c r="J5" s="1148"/>
      <c r="K5" s="1148"/>
      <c r="L5" s="1148"/>
      <c r="M5" s="1148"/>
      <c r="N5" s="1148"/>
      <c r="O5" s="1148"/>
      <c r="P5" s="1148"/>
      <c r="Q5" s="1148"/>
      <c r="R5" s="1148"/>
      <c r="S5" s="1148"/>
      <c r="T5" s="1148"/>
    </row>
    <row r="6" spans="1:18" ht="12.75">
      <c r="A6" s="1146" t="s">
        <v>678</v>
      </c>
      <c r="B6" s="1146"/>
      <c r="C6" s="1146"/>
      <c r="D6" s="1146"/>
      <c r="E6" s="1146"/>
      <c r="F6" s="1146"/>
      <c r="G6" s="1146"/>
      <c r="H6" s="1146"/>
      <c r="I6" s="1146"/>
      <c r="J6" s="1146"/>
      <c r="K6" s="1146"/>
      <c r="L6" s="1146"/>
      <c r="M6" s="1146"/>
      <c r="N6" s="1146"/>
      <c r="O6" s="1146"/>
      <c r="P6" s="1146"/>
      <c r="Q6" s="1146"/>
      <c r="R6" s="1146"/>
    </row>
    <row r="7" spans="1:20" s="307" customFormat="1" ht="15.75">
      <c r="A7" s="1146"/>
      <c r="B7" s="1146"/>
      <c r="C7" s="1146"/>
      <c r="D7" s="1146"/>
      <c r="E7" s="1146"/>
      <c r="F7" s="1146"/>
      <c r="G7" s="1146"/>
      <c r="H7" s="1146"/>
      <c r="I7" s="1146"/>
      <c r="J7" s="1146"/>
      <c r="K7" s="1146"/>
      <c r="L7" s="1146"/>
      <c r="M7" s="1146"/>
      <c r="N7" s="1146"/>
      <c r="O7" s="1146"/>
      <c r="P7" s="1146"/>
      <c r="Q7" s="1146"/>
      <c r="R7" s="1146"/>
      <c r="S7" s="386"/>
      <c r="T7" s="386"/>
    </row>
    <row r="8" spans="1:20" ht="12.75">
      <c r="A8" s="1150"/>
      <c r="B8" s="1150"/>
      <c r="C8" s="1150"/>
      <c r="D8" s="1150"/>
      <c r="E8" s="1150"/>
      <c r="F8" s="1150"/>
      <c r="G8" s="1150"/>
      <c r="H8" s="1150"/>
      <c r="I8" s="1150"/>
      <c r="J8" s="1150"/>
      <c r="K8" s="1150"/>
      <c r="L8" s="1150"/>
      <c r="M8" s="1150"/>
      <c r="N8" s="1150"/>
      <c r="O8" s="1150"/>
      <c r="P8" s="1150"/>
      <c r="Q8" s="1150"/>
      <c r="R8" s="1150"/>
      <c r="S8" s="1150"/>
      <c r="T8" s="1150"/>
    </row>
    <row r="9" spans="1:20" ht="12.75">
      <c r="A9" s="387" t="str">
        <f>'[1]AT27_Req_FG_CA_Pry'!A7</f>
        <v>State : Himachal Pradesh</v>
      </c>
      <c r="B9" s="387"/>
      <c r="H9" s="350"/>
      <c r="L9" s="1153"/>
      <c r="M9" s="1153"/>
      <c r="N9" s="1153"/>
      <c r="O9" s="1153"/>
      <c r="P9" s="1153"/>
      <c r="Q9" s="1153"/>
      <c r="R9" s="1153"/>
      <c r="S9" s="1153"/>
      <c r="T9" s="1153"/>
    </row>
    <row r="10" spans="1:20" ht="12.75">
      <c r="A10" s="759" t="s">
        <v>2</v>
      </c>
      <c r="B10" s="759" t="s">
        <v>3</v>
      </c>
      <c r="C10" s="756" t="s">
        <v>478</v>
      </c>
      <c r="D10" s="757"/>
      <c r="E10" s="757"/>
      <c r="F10" s="757"/>
      <c r="G10" s="758"/>
      <c r="H10" s="1154" t="s">
        <v>82</v>
      </c>
      <c r="I10" s="756" t="s">
        <v>83</v>
      </c>
      <c r="J10" s="757"/>
      <c r="K10" s="757"/>
      <c r="L10" s="758"/>
      <c r="M10" s="756" t="s">
        <v>759</v>
      </c>
      <c r="N10" s="757"/>
      <c r="O10" s="757"/>
      <c r="P10" s="758"/>
      <c r="Q10" s="1154" t="s">
        <v>760</v>
      </c>
      <c r="R10" s="1262"/>
      <c r="S10" s="1263"/>
      <c r="T10" s="759" t="s">
        <v>761</v>
      </c>
    </row>
    <row r="11" spans="1:20" ht="38.25">
      <c r="A11" s="759"/>
      <c r="B11" s="759"/>
      <c r="C11" s="349" t="s">
        <v>5</v>
      </c>
      <c r="D11" s="349" t="s">
        <v>6</v>
      </c>
      <c r="E11" s="349" t="s">
        <v>347</v>
      </c>
      <c r="F11" s="351" t="s">
        <v>99</v>
      </c>
      <c r="G11" s="351" t="s">
        <v>219</v>
      </c>
      <c r="H11" s="1155"/>
      <c r="I11" s="349" t="s">
        <v>762</v>
      </c>
      <c r="J11" s="349" t="s">
        <v>763</v>
      </c>
      <c r="K11" s="349" t="s">
        <v>764</v>
      </c>
      <c r="L11" s="349" t="s">
        <v>765</v>
      </c>
      <c r="M11" s="349" t="s">
        <v>766</v>
      </c>
      <c r="N11" s="349" t="s">
        <v>767</v>
      </c>
      <c r="O11" s="349" t="s">
        <v>768</v>
      </c>
      <c r="P11" s="349" t="s">
        <v>675</v>
      </c>
      <c r="Q11" s="349" t="s">
        <v>769</v>
      </c>
      <c r="R11" s="351" t="s">
        <v>770</v>
      </c>
      <c r="S11" s="388" t="s">
        <v>17</v>
      </c>
      <c r="T11" s="759"/>
    </row>
    <row r="12" spans="1:20" s="263" customFormat="1" ht="12.75">
      <c r="A12" s="349">
        <v>1</v>
      </c>
      <c r="B12" s="349">
        <v>2</v>
      </c>
      <c r="C12" s="349">
        <v>3</v>
      </c>
      <c r="D12" s="349">
        <v>4</v>
      </c>
      <c r="E12" s="349">
        <v>5</v>
      </c>
      <c r="F12" s="349">
        <v>6</v>
      </c>
      <c r="G12" s="349">
        <v>7</v>
      </c>
      <c r="H12" s="349">
        <v>8</v>
      </c>
      <c r="I12" s="349">
        <v>9</v>
      </c>
      <c r="J12" s="349">
        <v>10</v>
      </c>
      <c r="K12" s="349">
        <v>11</v>
      </c>
      <c r="L12" s="349">
        <v>12</v>
      </c>
      <c r="M12" s="349">
        <v>13</v>
      </c>
      <c r="N12" s="349">
        <v>14</v>
      </c>
      <c r="O12" s="349">
        <v>15</v>
      </c>
      <c r="P12" s="349">
        <v>16</v>
      </c>
      <c r="Q12" s="349">
        <v>17</v>
      </c>
      <c r="R12" s="349">
        <v>18</v>
      </c>
      <c r="S12" s="349">
        <v>19</v>
      </c>
      <c r="T12" s="349">
        <v>20</v>
      </c>
    </row>
    <row r="13" spans="1:21" ht="24.75" customHeight="1">
      <c r="A13" s="389">
        <v>1</v>
      </c>
      <c r="B13" s="261" t="s">
        <v>726</v>
      </c>
      <c r="C13" s="413">
        <v>10706</v>
      </c>
      <c r="D13" s="413">
        <v>0</v>
      </c>
      <c r="E13" s="413">
        <v>0</v>
      </c>
      <c r="F13" s="413">
        <v>0</v>
      </c>
      <c r="G13" s="413">
        <f>C13+D13+E13+F13</f>
        <v>10706</v>
      </c>
      <c r="H13" s="414">
        <v>242</v>
      </c>
      <c r="I13" s="415">
        <f>J13+K13+L13</f>
        <v>388.6278</v>
      </c>
      <c r="J13" s="415">
        <f>G13*H13*0.00015</f>
        <v>388.6278</v>
      </c>
      <c r="K13" s="415">
        <v>0</v>
      </c>
      <c r="L13" s="415">
        <v>0</v>
      </c>
      <c r="M13" s="415">
        <f>N13+O13+P13</f>
        <v>11.658833999999999</v>
      </c>
      <c r="N13" s="415">
        <f>I13*3000/100000</f>
        <v>11.658833999999999</v>
      </c>
      <c r="O13" s="415">
        <v>0</v>
      </c>
      <c r="P13" s="415">
        <v>0</v>
      </c>
      <c r="Q13" s="415">
        <f>G13*6.22*H13/100000</f>
        <v>161.15099439999997</v>
      </c>
      <c r="R13" s="415">
        <f>G13*H13*0.69/100000</f>
        <v>17.8768788</v>
      </c>
      <c r="S13" s="415">
        <f>Q13+R13</f>
        <v>179.0278732</v>
      </c>
      <c r="T13" s="416">
        <f>I13*1580/100000</f>
        <v>6.14031924</v>
      </c>
      <c r="U13" s="391"/>
    </row>
    <row r="14" spans="1:21" ht="24.75" customHeight="1">
      <c r="A14" s="389">
        <v>2</v>
      </c>
      <c r="B14" s="261" t="s">
        <v>727</v>
      </c>
      <c r="C14" s="413">
        <v>22946</v>
      </c>
      <c r="D14" s="413">
        <v>0</v>
      </c>
      <c r="E14" s="413">
        <v>0</v>
      </c>
      <c r="F14" s="413">
        <v>0</v>
      </c>
      <c r="G14" s="413">
        <f aca="true" t="shared" si="0" ref="G14:G24">C14+D14+E14+F14</f>
        <v>22946</v>
      </c>
      <c r="H14" s="414">
        <v>242</v>
      </c>
      <c r="I14" s="415">
        <f aca="true" t="shared" si="1" ref="I14:I24">J14+K14+L14</f>
        <v>832.9397999999999</v>
      </c>
      <c r="J14" s="415">
        <f aca="true" t="shared" si="2" ref="J14:J24">G14*H14*0.00015</f>
        <v>832.9397999999999</v>
      </c>
      <c r="K14" s="415">
        <v>0</v>
      </c>
      <c r="L14" s="415">
        <v>0</v>
      </c>
      <c r="M14" s="415">
        <f aca="true" t="shared" si="3" ref="M14:M24">N14+O14+P14</f>
        <v>24.988193999999993</v>
      </c>
      <c r="N14" s="415">
        <f aca="true" t="shared" si="4" ref="N14:N24">I14*3000/100000</f>
        <v>24.988193999999993</v>
      </c>
      <c r="O14" s="415">
        <v>0</v>
      </c>
      <c r="P14" s="415">
        <v>0</v>
      </c>
      <c r="Q14" s="415">
        <f aca="true" t="shared" si="5" ref="Q14:Q24">G14*6.22*H14/100000</f>
        <v>345.3923704</v>
      </c>
      <c r="R14" s="415">
        <f aca="true" t="shared" si="6" ref="R14:R24">G14*H14*0.69/100000</f>
        <v>38.315230799999995</v>
      </c>
      <c r="S14" s="415">
        <f aca="true" t="shared" si="7" ref="S14:S24">Q14+R14</f>
        <v>383.7076012</v>
      </c>
      <c r="T14" s="416">
        <f aca="true" t="shared" si="8" ref="T14:T24">I14*1580/100000</f>
        <v>13.160448839999999</v>
      </c>
      <c r="U14" s="391"/>
    </row>
    <row r="15" spans="1:21" ht="24.75" customHeight="1">
      <c r="A15" s="389">
        <v>3</v>
      </c>
      <c r="B15" s="261" t="s">
        <v>728</v>
      </c>
      <c r="C15" s="413">
        <v>9358</v>
      </c>
      <c r="D15" s="413">
        <v>0</v>
      </c>
      <c r="E15" s="413">
        <v>0</v>
      </c>
      <c r="F15" s="413">
        <v>0</v>
      </c>
      <c r="G15" s="413">
        <f t="shared" si="0"/>
        <v>9358</v>
      </c>
      <c r="H15" s="414">
        <v>242</v>
      </c>
      <c r="I15" s="415">
        <f t="shared" si="1"/>
        <v>339.69539999999995</v>
      </c>
      <c r="J15" s="415">
        <f t="shared" si="2"/>
        <v>339.69539999999995</v>
      </c>
      <c r="K15" s="415">
        <v>0</v>
      </c>
      <c r="L15" s="415">
        <v>0</v>
      </c>
      <c r="M15" s="415">
        <f t="shared" si="3"/>
        <v>10.190862</v>
      </c>
      <c r="N15" s="415">
        <f t="shared" si="4"/>
        <v>10.190862</v>
      </c>
      <c r="O15" s="415">
        <v>0</v>
      </c>
      <c r="P15" s="415">
        <v>0</v>
      </c>
      <c r="Q15" s="415">
        <f t="shared" si="5"/>
        <v>140.86035919999998</v>
      </c>
      <c r="R15" s="415">
        <f t="shared" si="6"/>
        <v>15.625988399999999</v>
      </c>
      <c r="S15" s="415">
        <f t="shared" si="7"/>
        <v>156.4863476</v>
      </c>
      <c r="T15" s="416">
        <f t="shared" si="8"/>
        <v>5.367187319999999</v>
      </c>
      <c r="U15" s="391"/>
    </row>
    <row r="16" spans="1:22" ht="24.75" customHeight="1">
      <c r="A16" s="389">
        <v>4</v>
      </c>
      <c r="B16" s="261" t="s">
        <v>729</v>
      </c>
      <c r="C16" s="413">
        <v>27079</v>
      </c>
      <c r="D16" s="413">
        <v>0</v>
      </c>
      <c r="E16" s="413">
        <v>0</v>
      </c>
      <c r="F16" s="413">
        <v>0</v>
      </c>
      <c r="G16" s="413">
        <f t="shared" si="0"/>
        <v>27079</v>
      </c>
      <c r="H16" s="414">
        <v>242</v>
      </c>
      <c r="I16" s="415">
        <f t="shared" si="1"/>
        <v>982.9676999999999</v>
      </c>
      <c r="J16" s="415">
        <f t="shared" si="2"/>
        <v>982.9676999999999</v>
      </c>
      <c r="K16" s="415">
        <v>0</v>
      </c>
      <c r="L16" s="415">
        <v>0</v>
      </c>
      <c r="M16" s="415">
        <f t="shared" si="3"/>
        <v>29.489030999999997</v>
      </c>
      <c r="N16" s="415">
        <f t="shared" si="4"/>
        <v>29.489030999999997</v>
      </c>
      <c r="O16" s="415">
        <v>0</v>
      </c>
      <c r="P16" s="415">
        <v>0</v>
      </c>
      <c r="Q16" s="415">
        <f t="shared" si="5"/>
        <v>407.6039396</v>
      </c>
      <c r="R16" s="415">
        <f t="shared" si="6"/>
        <v>45.2165142</v>
      </c>
      <c r="S16" s="415">
        <f t="shared" si="7"/>
        <v>452.8204538</v>
      </c>
      <c r="T16" s="416">
        <f t="shared" si="8"/>
        <v>15.530889659999998</v>
      </c>
      <c r="U16" s="391"/>
      <c r="V16" s="391"/>
    </row>
    <row r="17" spans="1:22" ht="24.75" customHeight="1">
      <c r="A17" s="389">
        <v>5</v>
      </c>
      <c r="B17" s="261" t="s">
        <v>730</v>
      </c>
      <c r="C17" s="413">
        <v>1741</v>
      </c>
      <c r="D17" s="413">
        <v>0</v>
      </c>
      <c r="E17" s="413">
        <v>0</v>
      </c>
      <c r="F17" s="413">
        <v>0</v>
      </c>
      <c r="G17" s="413">
        <f t="shared" si="0"/>
        <v>1741</v>
      </c>
      <c r="H17" s="414">
        <v>242</v>
      </c>
      <c r="I17" s="415">
        <f t="shared" si="1"/>
        <v>63.198299999999996</v>
      </c>
      <c r="J17" s="415">
        <f t="shared" si="2"/>
        <v>63.198299999999996</v>
      </c>
      <c r="K17" s="415">
        <v>0</v>
      </c>
      <c r="L17" s="415">
        <v>0</v>
      </c>
      <c r="M17" s="415">
        <f t="shared" si="3"/>
        <v>1.8959489999999999</v>
      </c>
      <c r="N17" s="415">
        <f t="shared" si="4"/>
        <v>1.8959489999999999</v>
      </c>
      <c r="O17" s="415">
        <v>0</v>
      </c>
      <c r="P17" s="415">
        <v>0</v>
      </c>
      <c r="Q17" s="415">
        <f t="shared" si="5"/>
        <v>26.206228400000004</v>
      </c>
      <c r="R17" s="415">
        <f t="shared" si="6"/>
        <v>2.9071218</v>
      </c>
      <c r="S17" s="415">
        <f t="shared" si="7"/>
        <v>29.113350200000003</v>
      </c>
      <c r="T17" s="416">
        <f t="shared" si="8"/>
        <v>0.9985331399999999</v>
      </c>
      <c r="U17" s="391"/>
      <c r="V17" s="391"/>
    </row>
    <row r="18" spans="1:22" ht="24.75" customHeight="1">
      <c r="A18" s="389">
        <v>6</v>
      </c>
      <c r="B18" s="261" t="s">
        <v>731</v>
      </c>
      <c r="C18" s="413">
        <v>14196</v>
      </c>
      <c r="D18" s="413">
        <v>0</v>
      </c>
      <c r="E18" s="413">
        <v>0</v>
      </c>
      <c r="F18" s="413">
        <v>0</v>
      </c>
      <c r="G18" s="413">
        <f t="shared" si="0"/>
        <v>14196</v>
      </c>
      <c r="H18" s="414">
        <v>242</v>
      </c>
      <c r="I18" s="415">
        <f t="shared" si="1"/>
        <v>515.3148</v>
      </c>
      <c r="J18" s="415">
        <f t="shared" si="2"/>
        <v>515.3148</v>
      </c>
      <c r="K18" s="415">
        <v>0</v>
      </c>
      <c r="L18" s="415">
        <v>0</v>
      </c>
      <c r="M18" s="415">
        <f t="shared" si="3"/>
        <v>15.459444</v>
      </c>
      <c r="N18" s="415">
        <f t="shared" si="4"/>
        <v>15.459444</v>
      </c>
      <c r="O18" s="415">
        <v>0</v>
      </c>
      <c r="P18" s="415">
        <v>0</v>
      </c>
      <c r="Q18" s="415">
        <f t="shared" si="5"/>
        <v>213.6838704</v>
      </c>
      <c r="R18" s="415">
        <f t="shared" si="6"/>
        <v>23.704480799999995</v>
      </c>
      <c r="S18" s="415">
        <f t="shared" si="7"/>
        <v>237.3883512</v>
      </c>
      <c r="T18" s="416">
        <f t="shared" si="8"/>
        <v>8.14197384</v>
      </c>
      <c r="U18" s="391"/>
      <c r="V18" s="391"/>
    </row>
    <row r="19" spans="1:22" ht="24.75" customHeight="1">
      <c r="A19" s="389">
        <v>7</v>
      </c>
      <c r="B19" s="392" t="s">
        <v>732</v>
      </c>
      <c r="C19" s="413">
        <v>698</v>
      </c>
      <c r="D19" s="413">
        <v>0</v>
      </c>
      <c r="E19" s="413">
        <v>0</v>
      </c>
      <c r="F19" s="413">
        <v>0</v>
      </c>
      <c r="G19" s="413">
        <f t="shared" si="0"/>
        <v>698</v>
      </c>
      <c r="H19" s="414">
        <v>242</v>
      </c>
      <c r="I19" s="415">
        <f t="shared" si="1"/>
        <v>25.3374</v>
      </c>
      <c r="J19" s="415">
        <f t="shared" si="2"/>
        <v>25.3374</v>
      </c>
      <c r="K19" s="415">
        <v>0</v>
      </c>
      <c r="L19" s="415">
        <v>0</v>
      </c>
      <c r="M19" s="415">
        <f t="shared" si="3"/>
        <v>0.760122</v>
      </c>
      <c r="N19" s="415">
        <f t="shared" si="4"/>
        <v>0.760122</v>
      </c>
      <c r="O19" s="415">
        <v>0</v>
      </c>
      <c r="P19" s="415">
        <v>0</v>
      </c>
      <c r="Q19" s="415">
        <f t="shared" si="5"/>
        <v>10.506575199999999</v>
      </c>
      <c r="R19" s="415">
        <f t="shared" si="6"/>
        <v>1.1655204</v>
      </c>
      <c r="S19" s="415">
        <f t="shared" si="7"/>
        <v>11.672095599999999</v>
      </c>
      <c r="T19" s="416">
        <f t="shared" si="8"/>
        <v>0.40033092</v>
      </c>
      <c r="U19" s="391"/>
      <c r="V19" s="391"/>
    </row>
    <row r="20" spans="1:22" ht="24.75" customHeight="1">
      <c r="A20" s="389">
        <v>8</v>
      </c>
      <c r="B20" s="261" t="s">
        <v>733</v>
      </c>
      <c r="C20" s="413">
        <v>28685</v>
      </c>
      <c r="D20" s="413">
        <v>0</v>
      </c>
      <c r="E20" s="413">
        <v>0</v>
      </c>
      <c r="F20" s="413">
        <v>0</v>
      </c>
      <c r="G20" s="413">
        <f t="shared" si="0"/>
        <v>28685</v>
      </c>
      <c r="H20" s="414">
        <v>242</v>
      </c>
      <c r="I20" s="415">
        <f t="shared" si="1"/>
        <v>1041.2655</v>
      </c>
      <c r="J20" s="415">
        <f t="shared" si="2"/>
        <v>1041.2655</v>
      </c>
      <c r="K20" s="415">
        <v>0</v>
      </c>
      <c r="L20" s="415">
        <v>0</v>
      </c>
      <c r="M20" s="415">
        <f t="shared" si="3"/>
        <v>31.237965</v>
      </c>
      <c r="N20" s="415">
        <f t="shared" si="4"/>
        <v>31.237965</v>
      </c>
      <c r="O20" s="415">
        <v>0</v>
      </c>
      <c r="P20" s="415">
        <v>0</v>
      </c>
      <c r="Q20" s="415">
        <f t="shared" si="5"/>
        <v>431.778094</v>
      </c>
      <c r="R20" s="415">
        <f t="shared" si="6"/>
        <v>47.898213</v>
      </c>
      <c r="S20" s="415">
        <f t="shared" si="7"/>
        <v>479.676307</v>
      </c>
      <c r="T20" s="416">
        <f t="shared" si="8"/>
        <v>16.4519949</v>
      </c>
      <c r="U20" s="391"/>
      <c r="V20" s="391"/>
    </row>
    <row r="21" spans="1:22" ht="24.75" customHeight="1">
      <c r="A21" s="389">
        <v>9</v>
      </c>
      <c r="B21" s="261" t="s">
        <v>734</v>
      </c>
      <c r="C21" s="413">
        <v>22703</v>
      </c>
      <c r="D21" s="413">
        <v>0</v>
      </c>
      <c r="E21" s="413">
        <v>0</v>
      </c>
      <c r="F21" s="413">
        <v>0</v>
      </c>
      <c r="G21" s="413">
        <f t="shared" si="0"/>
        <v>22703</v>
      </c>
      <c r="H21" s="414">
        <v>242</v>
      </c>
      <c r="I21" s="415">
        <f t="shared" si="1"/>
        <v>824.1188999999999</v>
      </c>
      <c r="J21" s="415">
        <f t="shared" si="2"/>
        <v>824.1188999999999</v>
      </c>
      <c r="K21" s="415">
        <v>0</v>
      </c>
      <c r="L21" s="415">
        <v>0</v>
      </c>
      <c r="M21" s="415">
        <f t="shared" si="3"/>
        <v>24.723566999999996</v>
      </c>
      <c r="N21" s="415">
        <f t="shared" si="4"/>
        <v>24.723566999999996</v>
      </c>
      <c r="O21" s="415">
        <v>0</v>
      </c>
      <c r="P21" s="415">
        <v>0</v>
      </c>
      <c r="Q21" s="415">
        <f t="shared" si="5"/>
        <v>341.7346372</v>
      </c>
      <c r="R21" s="415">
        <f t="shared" si="6"/>
        <v>37.90946939999999</v>
      </c>
      <c r="S21" s="415">
        <f t="shared" si="7"/>
        <v>379.6441066</v>
      </c>
      <c r="T21" s="416">
        <f t="shared" si="8"/>
        <v>13.021078619999999</v>
      </c>
      <c r="U21" s="391"/>
      <c r="V21" s="391"/>
    </row>
    <row r="22" spans="1:22" ht="24.75" customHeight="1">
      <c r="A22" s="389">
        <v>10</v>
      </c>
      <c r="B22" s="261" t="s">
        <v>735</v>
      </c>
      <c r="C22" s="413">
        <v>19314</v>
      </c>
      <c r="D22" s="413">
        <v>0</v>
      </c>
      <c r="E22" s="413">
        <v>15</v>
      </c>
      <c r="F22" s="413">
        <v>0</v>
      </c>
      <c r="G22" s="413">
        <f t="shared" si="0"/>
        <v>19329</v>
      </c>
      <c r="H22" s="414">
        <v>242</v>
      </c>
      <c r="I22" s="415">
        <f t="shared" si="1"/>
        <v>701.6427</v>
      </c>
      <c r="J22" s="415">
        <f t="shared" si="2"/>
        <v>701.6427</v>
      </c>
      <c r="K22" s="415">
        <v>0</v>
      </c>
      <c r="L22" s="415">
        <v>0</v>
      </c>
      <c r="M22" s="415">
        <f t="shared" si="3"/>
        <v>21.049281</v>
      </c>
      <c r="N22" s="415">
        <f t="shared" si="4"/>
        <v>21.049281</v>
      </c>
      <c r="O22" s="415">
        <v>0</v>
      </c>
      <c r="P22" s="415">
        <v>0</v>
      </c>
      <c r="Q22" s="415">
        <f t="shared" si="5"/>
        <v>290.94783959999995</v>
      </c>
      <c r="R22" s="415">
        <f t="shared" si="6"/>
        <v>32.2755642</v>
      </c>
      <c r="S22" s="415">
        <f t="shared" si="7"/>
        <v>323.22340379999997</v>
      </c>
      <c r="T22" s="416">
        <f t="shared" si="8"/>
        <v>11.08595466</v>
      </c>
      <c r="U22" s="391"/>
      <c r="V22" s="391"/>
    </row>
    <row r="23" spans="1:22" ht="24.75" customHeight="1">
      <c r="A23" s="389">
        <v>11</v>
      </c>
      <c r="B23" s="261" t="s">
        <v>736</v>
      </c>
      <c r="C23" s="413">
        <v>17088</v>
      </c>
      <c r="D23" s="413">
        <v>0</v>
      </c>
      <c r="E23" s="413">
        <v>0</v>
      </c>
      <c r="F23" s="413">
        <v>0</v>
      </c>
      <c r="G23" s="413">
        <f t="shared" si="0"/>
        <v>17088</v>
      </c>
      <c r="H23" s="414">
        <v>242</v>
      </c>
      <c r="I23" s="415">
        <f t="shared" si="1"/>
        <v>620.2944</v>
      </c>
      <c r="J23" s="415">
        <f t="shared" si="2"/>
        <v>620.2944</v>
      </c>
      <c r="K23" s="415">
        <v>0</v>
      </c>
      <c r="L23" s="415">
        <v>0</v>
      </c>
      <c r="M23" s="415">
        <f t="shared" si="3"/>
        <v>18.608832</v>
      </c>
      <c r="N23" s="415">
        <f t="shared" si="4"/>
        <v>18.608832</v>
      </c>
      <c r="O23" s="415">
        <v>0</v>
      </c>
      <c r="P23" s="415">
        <v>0</v>
      </c>
      <c r="Q23" s="415">
        <f t="shared" si="5"/>
        <v>257.2154112</v>
      </c>
      <c r="R23" s="415">
        <f t="shared" si="6"/>
        <v>28.533542399999998</v>
      </c>
      <c r="S23" s="415">
        <f t="shared" si="7"/>
        <v>285.7489536</v>
      </c>
      <c r="T23" s="416">
        <f t="shared" si="8"/>
        <v>9.80065152</v>
      </c>
      <c r="U23" s="391"/>
      <c r="V23" s="391"/>
    </row>
    <row r="24" spans="1:22" ht="24.75" customHeight="1">
      <c r="A24" s="389">
        <v>12</v>
      </c>
      <c r="B24" s="261" t="s">
        <v>737</v>
      </c>
      <c r="C24" s="413">
        <v>13167</v>
      </c>
      <c r="D24" s="413">
        <v>0</v>
      </c>
      <c r="E24" s="413">
        <v>0</v>
      </c>
      <c r="F24" s="413">
        <v>0</v>
      </c>
      <c r="G24" s="413">
        <f t="shared" si="0"/>
        <v>13167</v>
      </c>
      <c r="H24" s="414">
        <v>242</v>
      </c>
      <c r="I24" s="415">
        <f t="shared" si="1"/>
        <v>477.96209999999996</v>
      </c>
      <c r="J24" s="415">
        <f t="shared" si="2"/>
        <v>477.96209999999996</v>
      </c>
      <c r="K24" s="415">
        <v>0</v>
      </c>
      <c r="L24" s="415">
        <v>0</v>
      </c>
      <c r="M24" s="415">
        <f t="shared" si="3"/>
        <v>14.338862999999998</v>
      </c>
      <c r="N24" s="415">
        <f t="shared" si="4"/>
        <v>14.338862999999998</v>
      </c>
      <c r="O24" s="415">
        <v>0</v>
      </c>
      <c r="P24" s="415">
        <v>0</v>
      </c>
      <c r="Q24" s="415">
        <f t="shared" si="5"/>
        <v>198.1949508</v>
      </c>
      <c r="R24" s="415">
        <f t="shared" si="6"/>
        <v>21.986256599999997</v>
      </c>
      <c r="S24" s="415">
        <f t="shared" si="7"/>
        <v>220.18120739999998</v>
      </c>
      <c r="T24" s="416">
        <f t="shared" si="8"/>
        <v>7.551801179999999</v>
      </c>
      <c r="U24" s="391"/>
      <c r="V24" s="391"/>
    </row>
    <row r="25" spans="1:22" ht="24.75" customHeight="1">
      <c r="A25" s="321"/>
      <c r="B25" s="321" t="s">
        <v>17</v>
      </c>
      <c r="C25" s="413">
        <f>SUM(C13:C24)</f>
        <v>187681</v>
      </c>
      <c r="D25" s="413">
        <f>SUM(D13:D24)</f>
        <v>0</v>
      </c>
      <c r="E25" s="413">
        <f>SUM(E13:E24)</f>
        <v>15</v>
      </c>
      <c r="F25" s="413">
        <f>SUM(F13:F24)</f>
        <v>0</v>
      </c>
      <c r="G25" s="413">
        <f>SUM(G13:G24)</f>
        <v>187696</v>
      </c>
      <c r="H25" s="414">
        <v>242</v>
      </c>
      <c r="I25" s="415">
        <f>SUM(I13:I24)</f>
        <v>6813.364799999999</v>
      </c>
      <c r="J25" s="415">
        <f>SUM(J13:J24)</f>
        <v>6813.364799999999</v>
      </c>
      <c r="K25" s="415">
        <f aca="true" t="shared" si="9" ref="K25:T25">SUM(K13:K24)</f>
        <v>0</v>
      </c>
      <c r="L25" s="415">
        <f t="shared" si="9"/>
        <v>0</v>
      </c>
      <c r="M25" s="415">
        <f t="shared" si="9"/>
        <v>204.400944</v>
      </c>
      <c r="N25" s="415">
        <f t="shared" si="9"/>
        <v>204.400944</v>
      </c>
      <c r="O25" s="415">
        <f t="shared" si="9"/>
        <v>0</v>
      </c>
      <c r="P25" s="415">
        <f t="shared" si="9"/>
        <v>0</v>
      </c>
      <c r="Q25" s="415">
        <f t="shared" si="9"/>
        <v>2825.2752703999995</v>
      </c>
      <c r="R25" s="415">
        <f t="shared" si="9"/>
        <v>313.41478079999996</v>
      </c>
      <c r="S25" s="415">
        <f t="shared" si="9"/>
        <v>3138.6900511999997</v>
      </c>
      <c r="T25" s="415">
        <f t="shared" si="9"/>
        <v>107.65116384</v>
      </c>
      <c r="U25" s="396"/>
      <c r="V25" s="391"/>
    </row>
    <row r="26" spans="1:22" ht="12.75">
      <c r="A26" s="393"/>
      <c r="B26" s="393"/>
      <c r="C26" s="393"/>
      <c r="D26" s="393"/>
      <c r="E26" s="393"/>
      <c r="F26" s="393"/>
      <c r="G26" s="393"/>
      <c r="H26" s="393"/>
      <c r="N26" s="391"/>
      <c r="R26" s="391"/>
      <c r="T26" s="391"/>
      <c r="V26" s="391"/>
    </row>
    <row r="27" spans="1:3" ht="12.75">
      <c r="A27" s="263"/>
      <c r="B27" s="263"/>
      <c r="C27" s="263"/>
    </row>
    <row r="28" spans="1:3" ht="12.75">
      <c r="A28" s="263"/>
      <c r="B28" s="263"/>
      <c r="C28" s="263"/>
    </row>
    <row r="29" spans="1:3" ht="12.75">
      <c r="A29" s="263"/>
      <c r="B29" s="263"/>
      <c r="C29" s="263"/>
    </row>
    <row r="30" spans="1:20" ht="15.75">
      <c r="A30" s="646"/>
      <c r="B30" s="646"/>
      <c r="C30" s="646"/>
      <c r="D30" s="307"/>
      <c r="E30" s="307"/>
      <c r="F30" s="307"/>
      <c r="G30" s="307"/>
      <c r="H30" s="307"/>
      <c r="I30" s="307"/>
      <c r="J30" s="307"/>
      <c r="K30" s="307"/>
      <c r="L30" s="307"/>
      <c r="M30" s="307"/>
      <c r="N30" s="307"/>
      <c r="O30" s="307"/>
      <c r="P30" s="1124" t="s">
        <v>777</v>
      </c>
      <c r="Q30" s="1124"/>
      <c r="R30" s="307"/>
      <c r="S30" s="307"/>
      <c r="T30" s="307"/>
    </row>
    <row r="31" spans="1:20" ht="15">
      <c r="A31" s="307"/>
      <c r="B31" s="307"/>
      <c r="C31" s="307"/>
      <c r="D31" s="307"/>
      <c r="E31" s="307"/>
      <c r="F31" s="307"/>
      <c r="G31" s="307"/>
      <c r="H31" s="307"/>
      <c r="I31" s="307"/>
      <c r="J31" s="307"/>
      <c r="K31" s="307"/>
      <c r="L31" s="307"/>
      <c r="M31" s="307"/>
      <c r="N31" s="307"/>
      <c r="O31" s="307"/>
      <c r="P31" s="307"/>
      <c r="Q31" s="307"/>
      <c r="R31" s="307"/>
      <c r="S31" s="307"/>
      <c r="T31" s="307"/>
    </row>
    <row r="32" spans="1:20" ht="15">
      <c r="A32" s="1266"/>
      <c r="B32" s="1266"/>
      <c r="C32" s="1266"/>
      <c r="D32" s="1266"/>
      <c r="E32" s="1266"/>
      <c r="F32" s="1266"/>
      <c r="G32" s="1266"/>
      <c r="H32" s="1266"/>
      <c r="I32" s="1266"/>
      <c r="J32" s="1266"/>
      <c r="K32" s="1266"/>
      <c r="L32" s="1266"/>
      <c r="M32" s="1266"/>
      <c r="N32" s="1266"/>
      <c r="O32" s="1266"/>
      <c r="P32" s="1266"/>
      <c r="Q32" s="1266"/>
      <c r="R32" s="1266"/>
      <c r="S32" s="1266"/>
      <c r="T32" s="1266"/>
    </row>
    <row r="33" spans="1:20" ht="15.75">
      <c r="A33" s="646" t="s">
        <v>12</v>
      </c>
      <c r="B33" s="307"/>
      <c r="C33" s="307"/>
      <c r="D33" s="307"/>
      <c r="E33" s="307"/>
      <c r="F33" s="307"/>
      <c r="G33" s="307"/>
      <c r="H33" s="307"/>
      <c r="I33" s="307"/>
      <c r="J33" s="307"/>
      <c r="K33" s="307"/>
      <c r="L33" s="307"/>
      <c r="M33" s="307"/>
      <c r="N33" s="307"/>
      <c r="O33" s="307"/>
      <c r="P33" s="1264"/>
      <c r="Q33" s="1264"/>
      <c r="R33" s="1264"/>
      <c r="S33" s="1264"/>
      <c r="T33" s="307"/>
    </row>
    <row r="34" spans="1:20" ht="15.75">
      <c r="A34" s="307"/>
      <c r="B34" s="307"/>
      <c r="C34" s="307"/>
      <c r="D34" s="307"/>
      <c r="E34" s="307"/>
      <c r="F34" s="307"/>
      <c r="G34" s="514" t="s">
        <v>778</v>
      </c>
      <c r="H34" s="307"/>
      <c r="I34" s="307"/>
      <c r="J34" s="307"/>
      <c r="K34" s="307"/>
      <c r="L34" s="307"/>
      <c r="M34" s="307"/>
      <c r="N34" s="307"/>
      <c r="O34" s="307"/>
      <c r="P34" s="1261" t="s">
        <v>1019</v>
      </c>
      <c r="Q34" s="1261"/>
      <c r="R34" s="1261"/>
      <c r="S34" s="1261"/>
      <c r="T34" s="307"/>
    </row>
    <row r="35" spans="1:20" ht="15.75">
      <c r="A35" s="307"/>
      <c r="B35" s="307"/>
      <c r="C35" s="307"/>
      <c r="D35" s="307"/>
      <c r="E35" s="307"/>
      <c r="F35" s="307"/>
      <c r="G35" s="515" t="s">
        <v>779</v>
      </c>
      <c r="H35" s="307"/>
      <c r="I35" s="307"/>
      <c r="J35" s="307"/>
      <c r="K35" s="307"/>
      <c r="L35" s="307"/>
      <c r="M35" s="307"/>
      <c r="N35" s="307"/>
      <c r="O35" s="307"/>
      <c r="P35" s="1264" t="s">
        <v>756</v>
      </c>
      <c r="Q35" s="1264"/>
      <c r="R35" s="1264"/>
      <c r="S35" s="1264"/>
      <c r="T35" s="307"/>
    </row>
    <row r="36" spans="1:20" ht="15.75">
      <c r="A36" s="307"/>
      <c r="B36" s="307"/>
      <c r="C36" s="307"/>
      <c r="D36" s="307"/>
      <c r="E36" s="307"/>
      <c r="F36" s="307"/>
      <c r="G36" s="516" t="s">
        <v>780</v>
      </c>
      <c r="H36" s="307"/>
      <c r="I36" s="307"/>
      <c r="J36" s="307"/>
      <c r="K36" s="307"/>
      <c r="L36" s="307"/>
      <c r="M36" s="307"/>
      <c r="N36" s="307"/>
      <c r="O36" s="307"/>
      <c r="P36" s="1265" t="s">
        <v>81</v>
      </c>
      <c r="Q36" s="1265"/>
      <c r="R36" s="1265"/>
      <c r="S36" s="1265"/>
      <c r="T36" s="307"/>
    </row>
  </sheetData>
  <sheetProtection/>
  <mergeCells count="21">
    <mergeCell ref="A10:A11"/>
    <mergeCell ref="B10:B11"/>
    <mergeCell ref="C10:G10"/>
    <mergeCell ref="I10:L10"/>
    <mergeCell ref="M10:P10"/>
    <mergeCell ref="A32:T32"/>
    <mergeCell ref="H10:H11"/>
    <mergeCell ref="P30:Q30"/>
    <mergeCell ref="P34:S34"/>
    <mergeCell ref="Q10:S10"/>
    <mergeCell ref="P33:S33"/>
    <mergeCell ref="T10:T11"/>
    <mergeCell ref="P36:S36"/>
    <mergeCell ref="P35:S35"/>
    <mergeCell ref="G3:I3"/>
    <mergeCell ref="S3:T3"/>
    <mergeCell ref="A4:T4"/>
    <mergeCell ref="A5:T5"/>
    <mergeCell ref="A6:R7"/>
    <mergeCell ref="L9:T9"/>
    <mergeCell ref="A8:T8"/>
  </mergeCells>
  <printOptions/>
  <pageMargins left="0.7" right="0.7" top="0.75" bottom="0.75" header="0.3" footer="0.3"/>
  <pageSetup orientation="landscape" scale="68" r:id="rId1"/>
  <colBreaks count="1" manualBreakCount="1">
    <brk id="20" max="65535" man="1"/>
  </colBreaks>
</worksheet>
</file>

<file path=xl/worksheets/sheet74.xml><?xml version="1.0" encoding="utf-8"?>
<worksheet xmlns="http://schemas.openxmlformats.org/spreadsheetml/2006/main" xmlns:r="http://schemas.openxmlformats.org/officeDocument/2006/relationships">
  <dimension ref="A1:A1"/>
  <sheetViews>
    <sheetView zoomScalePageLayoutView="0" workbookViewId="0" topLeftCell="A1">
      <selection activeCell="N11" sqref="N11"/>
    </sheetView>
  </sheetViews>
  <sheetFormatPr defaultColWidth="9.140625" defaultRowHeight="12.75"/>
  <sheetData/>
  <sheetProtection/>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theme="3" tint="0.7999799847602844"/>
    <pageSetUpPr fitToPage="1"/>
  </sheetPr>
  <dimension ref="A2:K32"/>
  <sheetViews>
    <sheetView view="pageBreakPreview" zoomScaleNormal="90" zoomScaleSheetLayoutView="100" zoomScalePageLayoutView="0" workbookViewId="0" topLeftCell="A4">
      <selection activeCell="G22" sqref="G22"/>
    </sheetView>
  </sheetViews>
  <sheetFormatPr defaultColWidth="9.140625" defaultRowHeight="12.75"/>
  <cols>
    <col min="1" max="1" width="8.28125" style="0" customWidth="1"/>
    <col min="2" max="2" width="15.57421875" style="0" customWidth="1"/>
    <col min="3" max="3" width="17.28125" style="0" customWidth="1"/>
    <col min="4" max="4" width="21.00390625" style="0" customWidth="1"/>
    <col min="5" max="5" width="21.140625" style="0" customWidth="1"/>
    <col min="6" max="6" width="20.7109375" style="0" customWidth="1"/>
    <col min="7" max="7" width="23.57421875" style="0" customWidth="1"/>
    <col min="8" max="8" width="22.7109375" style="0" customWidth="1"/>
  </cols>
  <sheetData>
    <row r="1" ht="67.5" customHeight="1"/>
    <row r="2" spans="1:8" ht="18">
      <c r="A2" s="872" t="s">
        <v>0</v>
      </c>
      <c r="B2" s="872"/>
      <c r="C2" s="872"/>
      <c r="D2" s="872"/>
      <c r="E2" s="872"/>
      <c r="F2" s="872"/>
      <c r="G2" s="872"/>
      <c r="H2" s="185" t="s">
        <v>244</v>
      </c>
    </row>
    <row r="3" spans="1:8" ht="21">
      <c r="A3" s="873" t="s">
        <v>781</v>
      </c>
      <c r="B3" s="873"/>
      <c r="C3" s="873"/>
      <c r="D3" s="873"/>
      <c r="E3" s="873"/>
      <c r="F3" s="873"/>
      <c r="G3" s="873"/>
      <c r="H3" s="873"/>
    </row>
    <row r="4" spans="1:2" ht="15">
      <c r="A4" s="187"/>
      <c r="B4" s="187"/>
    </row>
    <row r="5" spans="1:8" ht="18" customHeight="1">
      <c r="A5" s="874" t="s">
        <v>798</v>
      </c>
      <c r="B5" s="874"/>
      <c r="C5" s="874"/>
      <c r="D5" s="874"/>
      <c r="E5" s="874"/>
      <c r="F5" s="874"/>
      <c r="G5" s="874"/>
      <c r="H5" s="874"/>
    </row>
    <row r="6" spans="1:2" s="45" customFormat="1" ht="16.5">
      <c r="A6" s="280" t="s">
        <v>755</v>
      </c>
      <c r="B6" s="568"/>
    </row>
    <row r="7" spans="1:8" ht="15">
      <c r="A7" s="188"/>
      <c r="B7" s="188"/>
      <c r="G7" s="875" t="s">
        <v>796</v>
      </c>
      <c r="H7" s="875"/>
    </row>
    <row r="8" spans="1:8" ht="59.25" customHeight="1">
      <c r="A8" s="306" t="s">
        <v>2</v>
      </c>
      <c r="B8" s="306" t="s">
        <v>3</v>
      </c>
      <c r="C8" s="190" t="s">
        <v>245</v>
      </c>
      <c r="D8" s="190" t="s">
        <v>246</v>
      </c>
      <c r="E8" s="190" t="s">
        <v>247</v>
      </c>
      <c r="F8" s="190" t="s">
        <v>248</v>
      </c>
      <c r="G8" s="190" t="s">
        <v>249</v>
      </c>
      <c r="H8" s="190" t="s">
        <v>250</v>
      </c>
    </row>
    <row r="9" spans="1:8" s="185" customFormat="1" ht="15">
      <c r="A9" s="191" t="s">
        <v>251</v>
      </c>
      <c r="B9" s="191" t="s">
        <v>252</v>
      </c>
      <c r="C9" s="191" t="s">
        <v>253</v>
      </c>
      <c r="D9" s="191" t="s">
        <v>254</v>
      </c>
      <c r="E9" s="191" t="s">
        <v>255</v>
      </c>
      <c r="F9" s="191" t="s">
        <v>256</v>
      </c>
      <c r="G9" s="191" t="s">
        <v>257</v>
      </c>
      <c r="H9" s="191" t="s">
        <v>258</v>
      </c>
    </row>
    <row r="10" spans="1:8" ht="12.75">
      <c r="A10" s="8">
        <v>1</v>
      </c>
      <c r="B10" s="19" t="s">
        <v>726</v>
      </c>
      <c r="C10" s="192">
        <f>'AT3A_cvrg(Insti)_PY'!G13</f>
        <v>592</v>
      </c>
      <c r="D10" s="192">
        <f>'AT3C_cvrg(Insti)_UPY '!G12</f>
        <v>258</v>
      </c>
      <c r="E10" s="192">
        <v>0</v>
      </c>
      <c r="F10" s="192">
        <f>C10+D10+E10</f>
        <v>850</v>
      </c>
      <c r="G10" s="192">
        <f>F10</f>
        <v>850</v>
      </c>
      <c r="H10" s="9">
        <f>F10-G10</f>
        <v>0</v>
      </c>
    </row>
    <row r="11" spans="1:8" ht="12.75">
      <c r="A11" s="8">
        <v>2</v>
      </c>
      <c r="B11" s="19" t="s">
        <v>727</v>
      </c>
      <c r="C11" s="192">
        <f>'AT3A_cvrg(Insti)_PY'!G14</f>
        <v>1193</v>
      </c>
      <c r="D11" s="192">
        <f>'AT3C_cvrg(Insti)_UPY '!G13</f>
        <v>479</v>
      </c>
      <c r="E11" s="192">
        <v>0</v>
      </c>
      <c r="F11" s="192">
        <f aca="true" t="shared" si="0" ref="F11:F21">C11+D11+E11</f>
        <v>1672</v>
      </c>
      <c r="G11" s="192">
        <f aca="true" t="shared" si="1" ref="G11:G21">F11</f>
        <v>1672</v>
      </c>
      <c r="H11" s="9">
        <f aca="true" t="shared" si="2" ref="H11:H21">F11-G11</f>
        <v>0</v>
      </c>
    </row>
    <row r="12" spans="1:8" ht="12.75">
      <c r="A12" s="8">
        <v>3</v>
      </c>
      <c r="B12" s="19" t="s">
        <v>728</v>
      </c>
      <c r="C12" s="192">
        <f>'AT3A_cvrg(Insti)_PY'!G15</f>
        <v>480</v>
      </c>
      <c r="D12" s="192">
        <f>'AT3C_cvrg(Insti)_UPY '!G14</f>
        <v>276</v>
      </c>
      <c r="E12" s="192">
        <v>0</v>
      </c>
      <c r="F12" s="192">
        <f t="shared" si="0"/>
        <v>756</v>
      </c>
      <c r="G12" s="192">
        <f t="shared" si="1"/>
        <v>756</v>
      </c>
      <c r="H12" s="9">
        <f t="shared" si="2"/>
        <v>0</v>
      </c>
    </row>
    <row r="13" spans="1:8" ht="12.75">
      <c r="A13" s="8">
        <v>4</v>
      </c>
      <c r="B13" s="19" t="s">
        <v>729</v>
      </c>
      <c r="C13" s="192">
        <f>'AT3A_cvrg(Insti)_PY'!G16</f>
        <v>1687</v>
      </c>
      <c r="D13" s="192">
        <f>'AT3C_cvrg(Insti)_UPY '!G15</f>
        <v>842</v>
      </c>
      <c r="E13" s="192">
        <v>0</v>
      </c>
      <c r="F13" s="192">
        <f t="shared" si="0"/>
        <v>2529</v>
      </c>
      <c r="G13" s="192">
        <f t="shared" si="1"/>
        <v>2529</v>
      </c>
      <c r="H13" s="9">
        <f t="shared" si="2"/>
        <v>0</v>
      </c>
    </row>
    <row r="14" spans="1:8" ht="12.75">
      <c r="A14" s="8">
        <v>5</v>
      </c>
      <c r="B14" s="19" t="s">
        <v>730</v>
      </c>
      <c r="C14" s="192">
        <f>'AT3A_cvrg(Insti)_PY'!G17</f>
        <v>181</v>
      </c>
      <c r="D14" s="192">
        <f>'AT3C_cvrg(Insti)_UPY '!G16</f>
        <v>86</v>
      </c>
      <c r="E14" s="192">
        <v>0</v>
      </c>
      <c r="F14" s="192">
        <f t="shared" si="0"/>
        <v>267</v>
      </c>
      <c r="G14" s="192">
        <f t="shared" si="1"/>
        <v>267</v>
      </c>
      <c r="H14" s="9">
        <f t="shared" si="2"/>
        <v>0</v>
      </c>
    </row>
    <row r="15" spans="1:8" ht="12.75">
      <c r="A15" s="8">
        <v>6</v>
      </c>
      <c r="B15" s="19" t="s">
        <v>731</v>
      </c>
      <c r="C15" s="192">
        <f>'AT3A_cvrg(Insti)_PY'!G18</f>
        <v>764</v>
      </c>
      <c r="D15" s="192">
        <f>'AT3C_cvrg(Insti)_UPY '!G17</f>
        <v>279</v>
      </c>
      <c r="E15" s="192">
        <v>0</v>
      </c>
      <c r="F15" s="192">
        <f t="shared" si="0"/>
        <v>1043</v>
      </c>
      <c r="G15" s="192">
        <f t="shared" si="1"/>
        <v>1043</v>
      </c>
      <c r="H15" s="9">
        <f t="shared" si="2"/>
        <v>0</v>
      </c>
    </row>
    <row r="16" spans="1:8" ht="12.75">
      <c r="A16" s="8">
        <v>7</v>
      </c>
      <c r="B16" s="19" t="s">
        <v>732</v>
      </c>
      <c r="C16" s="192">
        <f>'AT3A_cvrg(Insti)_PY'!G19</f>
        <v>183</v>
      </c>
      <c r="D16" s="192">
        <f>'AT3C_cvrg(Insti)_UPY '!G18</f>
        <v>71</v>
      </c>
      <c r="E16" s="192">
        <v>0</v>
      </c>
      <c r="F16" s="192">
        <f t="shared" si="0"/>
        <v>254</v>
      </c>
      <c r="G16" s="192">
        <f t="shared" si="1"/>
        <v>254</v>
      </c>
      <c r="H16" s="9">
        <f t="shared" si="2"/>
        <v>0</v>
      </c>
    </row>
    <row r="17" spans="1:8" ht="12.75">
      <c r="A17" s="8">
        <v>8</v>
      </c>
      <c r="B17" s="19" t="s">
        <v>733</v>
      </c>
      <c r="C17" s="192">
        <f>'AT3A_cvrg(Insti)_PY'!G20</f>
        <v>1719</v>
      </c>
      <c r="D17" s="192">
        <f>'AT3C_cvrg(Insti)_UPY '!G19</f>
        <v>745</v>
      </c>
      <c r="E17" s="192">
        <v>0</v>
      </c>
      <c r="F17" s="192">
        <f t="shared" si="0"/>
        <v>2464</v>
      </c>
      <c r="G17" s="192">
        <f t="shared" si="1"/>
        <v>2464</v>
      </c>
      <c r="H17" s="9">
        <f t="shared" si="2"/>
        <v>0</v>
      </c>
    </row>
    <row r="18" spans="1:8" ht="12.75">
      <c r="A18" s="8">
        <v>9</v>
      </c>
      <c r="B18" s="19" t="s">
        <v>734</v>
      </c>
      <c r="C18" s="192">
        <f>'AT3A_cvrg(Insti)_PY'!G21</f>
        <v>1615</v>
      </c>
      <c r="D18" s="192">
        <f>'AT3C_cvrg(Insti)_UPY '!G20</f>
        <v>712</v>
      </c>
      <c r="E18" s="192">
        <v>0</v>
      </c>
      <c r="F18" s="192">
        <f t="shared" si="0"/>
        <v>2327</v>
      </c>
      <c r="G18" s="192">
        <f t="shared" si="1"/>
        <v>2327</v>
      </c>
      <c r="H18" s="9">
        <f t="shared" si="2"/>
        <v>0</v>
      </c>
    </row>
    <row r="19" spans="1:8" ht="12.75">
      <c r="A19" s="8">
        <v>10</v>
      </c>
      <c r="B19" s="19" t="s">
        <v>735</v>
      </c>
      <c r="C19" s="192">
        <f>'AT3A_cvrg(Insti)_PY'!G22</f>
        <v>1041</v>
      </c>
      <c r="D19" s="192">
        <f>'AT3C_cvrg(Insti)_UPY '!G21</f>
        <v>430</v>
      </c>
      <c r="E19" s="192">
        <v>0</v>
      </c>
      <c r="F19" s="192">
        <f t="shared" si="0"/>
        <v>1471</v>
      </c>
      <c r="G19" s="192">
        <f t="shared" si="1"/>
        <v>1471</v>
      </c>
      <c r="H19" s="9">
        <f t="shared" si="2"/>
        <v>0</v>
      </c>
    </row>
    <row r="20" spans="1:8" ht="12.75">
      <c r="A20" s="8">
        <v>11</v>
      </c>
      <c r="B20" s="19" t="s">
        <v>736</v>
      </c>
      <c r="C20" s="192">
        <f>'AT3A_cvrg(Insti)_PY'!G23</f>
        <v>773</v>
      </c>
      <c r="D20" s="192">
        <f>'AT3C_cvrg(Insti)_UPY '!G22</f>
        <v>329</v>
      </c>
      <c r="E20" s="192">
        <v>0</v>
      </c>
      <c r="F20" s="192">
        <f t="shared" si="0"/>
        <v>1102</v>
      </c>
      <c r="G20" s="192">
        <f t="shared" si="1"/>
        <v>1102</v>
      </c>
      <c r="H20" s="9">
        <f t="shared" si="2"/>
        <v>0</v>
      </c>
    </row>
    <row r="21" spans="1:8" ht="12.75">
      <c r="A21" s="8">
        <v>12</v>
      </c>
      <c r="B21" s="19" t="s">
        <v>737</v>
      </c>
      <c r="C21" s="192">
        <f>'AT3A_cvrg(Insti)_PY'!G24</f>
        <v>510</v>
      </c>
      <c r="D21" s="192">
        <f>'AT3C_cvrg(Insti)_UPY '!G23</f>
        <v>268</v>
      </c>
      <c r="E21" s="192">
        <v>0</v>
      </c>
      <c r="F21" s="192">
        <f t="shared" si="0"/>
        <v>778</v>
      </c>
      <c r="G21" s="192">
        <f t="shared" si="1"/>
        <v>778</v>
      </c>
      <c r="H21" s="9">
        <f t="shared" si="2"/>
        <v>0</v>
      </c>
    </row>
    <row r="22" spans="1:8" s="15" customFormat="1" ht="12.75">
      <c r="A22" s="29"/>
      <c r="B22" s="29" t="s">
        <v>17</v>
      </c>
      <c r="C22" s="321">
        <f aca="true" t="shared" si="3" ref="C22:H22">SUM(C10:C21)</f>
        <v>10738</v>
      </c>
      <c r="D22" s="321">
        <f t="shared" si="3"/>
        <v>4775</v>
      </c>
      <c r="E22" s="321">
        <f t="shared" si="3"/>
        <v>0</v>
      </c>
      <c r="F22" s="321">
        <f t="shared" si="3"/>
        <v>15513</v>
      </c>
      <c r="G22" s="321">
        <f t="shared" si="3"/>
        <v>15513</v>
      </c>
      <c r="H22" s="321">
        <f t="shared" si="3"/>
        <v>0</v>
      </c>
    </row>
    <row r="24" s="16" customFormat="1" ht="12.75">
      <c r="A24" s="650" t="s">
        <v>259</v>
      </c>
    </row>
    <row r="26" spans="1:10" ht="15.75">
      <c r="A26" s="538"/>
      <c r="B26" s="538"/>
      <c r="C26" s="538"/>
      <c r="D26" s="538"/>
      <c r="E26" s="538"/>
      <c r="F26" s="538"/>
      <c r="G26" s="492" t="s">
        <v>777</v>
      </c>
      <c r="H26" s="103"/>
      <c r="I26" s="103"/>
      <c r="J26" s="538"/>
    </row>
    <row r="27" spans="1:10" ht="15">
      <c r="A27" s="194" t="s">
        <v>12</v>
      </c>
      <c r="B27" s="538"/>
      <c r="C27" s="538"/>
      <c r="D27" s="538"/>
      <c r="E27" s="538"/>
      <c r="F27" s="538"/>
      <c r="G27" s="538"/>
      <c r="H27" s="538"/>
      <c r="I27" s="538"/>
      <c r="J27" s="538"/>
    </row>
    <row r="28" spans="1:10" ht="15" customHeight="1">
      <c r="A28" s="198"/>
      <c r="B28" s="198"/>
      <c r="C28" s="198"/>
      <c r="D28" s="198"/>
      <c r="E28" s="198"/>
      <c r="F28" s="338"/>
      <c r="G28" s="338"/>
      <c r="H28" s="338"/>
      <c r="I28" s="338"/>
      <c r="J28" s="338"/>
    </row>
    <row r="29" spans="1:10" ht="15" customHeight="1">
      <c r="A29" s="198"/>
      <c r="B29" s="198"/>
      <c r="C29" s="514" t="s">
        <v>778</v>
      </c>
      <c r="D29" s="428"/>
      <c r="E29" s="198"/>
      <c r="F29" s="540"/>
      <c r="G29" s="540" t="s">
        <v>1019</v>
      </c>
      <c r="H29" s="540"/>
      <c r="I29" s="540"/>
      <c r="J29" s="540"/>
    </row>
    <row r="30" spans="1:10" ht="15" customHeight="1">
      <c r="A30" s="198"/>
      <c r="B30" s="198"/>
      <c r="C30" s="515" t="s">
        <v>779</v>
      </c>
      <c r="D30" s="429"/>
      <c r="E30" s="198"/>
      <c r="F30" s="540"/>
      <c r="G30" s="540" t="s">
        <v>756</v>
      </c>
      <c r="H30" s="540"/>
      <c r="I30" s="540"/>
      <c r="J30" s="540"/>
    </row>
    <row r="31" spans="1:10" ht="15.75">
      <c r="A31" s="538"/>
      <c r="B31" s="538"/>
      <c r="C31" s="516" t="s">
        <v>780</v>
      </c>
      <c r="D31" s="430"/>
      <c r="E31" s="198"/>
      <c r="F31" s="103"/>
      <c r="G31" s="734" t="s">
        <v>81</v>
      </c>
      <c r="H31" s="734"/>
      <c r="I31" s="734"/>
      <c r="J31" s="734"/>
    </row>
    <row r="32" spans="1:11" ht="12.75">
      <c r="A32" s="194"/>
      <c r="B32" s="194"/>
      <c r="C32" s="194"/>
      <c r="D32" s="194"/>
      <c r="E32" s="194"/>
      <c r="F32" s="194"/>
      <c r="G32" s="194"/>
      <c r="H32" s="194"/>
      <c r="I32" s="194"/>
      <c r="J32" s="194"/>
      <c r="K32" s="194"/>
    </row>
  </sheetData>
  <sheetProtection/>
  <mergeCells count="5">
    <mergeCell ref="G31:J31"/>
    <mergeCell ref="A2:G2"/>
    <mergeCell ref="A3:H3"/>
    <mergeCell ref="A5:H5"/>
    <mergeCell ref="G7:H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tabColor theme="3" tint="0.7999799847602844"/>
    <pageSetUpPr fitToPage="1"/>
  </sheetPr>
  <dimension ref="A2:R39"/>
  <sheetViews>
    <sheetView view="pageBreakPreview" zoomScaleSheetLayoutView="100" zoomScalePageLayoutView="0" workbookViewId="0" topLeftCell="A8">
      <selection activeCell="G14" sqref="G14:H19"/>
    </sheetView>
  </sheetViews>
  <sheetFormatPr defaultColWidth="9.140625" defaultRowHeight="12.75"/>
  <cols>
    <col min="1" max="1" width="8.00390625" style="0" customWidth="1"/>
    <col min="2" max="2" width="11.7109375" style="0" customWidth="1"/>
    <col min="3" max="3" width="9.7109375" style="0" customWidth="1"/>
    <col min="5" max="5" width="9.57421875" style="0" customWidth="1"/>
    <col min="6" max="6" width="10.28125" style="0" customWidth="1"/>
    <col min="7" max="7" width="11.57421875" style="0" customWidth="1"/>
    <col min="8" max="8" width="9.8515625" style="0" customWidth="1"/>
    <col min="10" max="10" width="11.7109375" style="0" customWidth="1"/>
    <col min="11" max="11" width="8.8515625" style="0" customWidth="1"/>
    <col min="12" max="12" width="9.8515625" style="0" customWidth="1"/>
    <col min="13" max="13" width="8.8515625" style="0" customWidth="1"/>
    <col min="14" max="14" width="11.00390625" style="0" customWidth="1"/>
  </cols>
  <sheetData>
    <row r="1" ht="52.5" customHeight="1"/>
    <row r="2" spans="4:13" ht="12.75" customHeight="1">
      <c r="D2" s="761"/>
      <c r="E2" s="761"/>
      <c r="F2" s="761"/>
      <c r="G2" s="761"/>
      <c r="H2" s="761"/>
      <c r="I2" s="761"/>
      <c r="L2" s="884" t="s">
        <v>86</v>
      </c>
      <c r="M2" s="884"/>
    </row>
    <row r="3" spans="1:13" ht="15.75">
      <c r="A3" s="763" t="s">
        <v>0</v>
      </c>
      <c r="B3" s="763"/>
      <c r="C3" s="763"/>
      <c r="D3" s="763"/>
      <c r="E3" s="763"/>
      <c r="F3" s="763"/>
      <c r="G3" s="763"/>
      <c r="H3" s="763"/>
      <c r="I3" s="763"/>
      <c r="J3" s="763"/>
      <c r="K3" s="763"/>
      <c r="L3" s="763"/>
      <c r="M3" s="763"/>
    </row>
    <row r="4" spans="1:13" ht="20.25">
      <c r="A4" s="796" t="s">
        <v>781</v>
      </c>
      <c r="B4" s="796"/>
      <c r="C4" s="796"/>
      <c r="D4" s="796"/>
      <c r="E4" s="796"/>
      <c r="F4" s="796"/>
      <c r="G4" s="796"/>
      <c r="H4" s="796"/>
      <c r="I4" s="796"/>
      <c r="J4" s="796"/>
      <c r="K4" s="796"/>
      <c r="L4" s="796"/>
      <c r="M4" s="796"/>
    </row>
    <row r="5" ht="11.25" customHeight="1"/>
    <row r="6" spans="1:13" ht="15.75">
      <c r="A6" s="763" t="s">
        <v>797</v>
      </c>
      <c r="B6" s="763"/>
      <c r="C6" s="763"/>
      <c r="D6" s="763"/>
      <c r="E6" s="763"/>
      <c r="F6" s="763"/>
      <c r="G6" s="763"/>
      <c r="H6" s="763"/>
      <c r="I6" s="763"/>
      <c r="J6" s="763"/>
      <c r="K6" s="763"/>
      <c r="L6" s="763"/>
      <c r="M6" s="763"/>
    </row>
    <row r="8" spans="1:11" s="45" customFormat="1" ht="15">
      <c r="A8" s="280" t="s">
        <v>755</v>
      </c>
      <c r="B8" s="280"/>
      <c r="K8" s="567"/>
    </row>
    <row r="9" spans="1:14" ht="12.75">
      <c r="A9" s="31"/>
      <c r="B9" s="31"/>
      <c r="K9" s="97"/>
      <c r="L9" s="878" t="s">
        <v>796</v>
      </c>
      <c r="M9" s="878"/>
      <c r="N9" s="878"/>
    </row>
    <row r="10" spans="1:14" ht="15.75" customHeight="1">
      <c r="A10" s="879" t="s">
        <v>2</v>
      </c>
      <c r="B10" s="879" t="s">
        <v>3</v>
      </c>
      <c r="C10" s="820" t="s">
        <v>4</v>
      </c>
      <c r="D10" s="821"/>
      <c r="E10" s="821"/>
      <c r="F10" s="821"/>
      <c r="G10" s="877"/>
      <c r="H10" s="821" t="s">
        <v>101</v>
      </c>
      <c r="I10" s="821"/>
      <c r="J10" s="821"/>
      <c r="K10" s="821"/>
      <c r="L10" s="821"/>
      <c r="M10" s="879" t="s">
        <v>131</v>
      </c>
      <c r="N10" s="817" t="s">
        <v>132</v>
      </c>
    </row>
    <row r="11" spans="1:18" ht="38.25">
      <c r="A11" s="880"/>
      <c r="B11" s="880"/>
      <c r="C11" s="5" t="s">
        <v>5</v>
      </c>
      <c r="D11" s="5" t="s">
        <v>6</v>
      </c>
      <c r="E11" s="5" t="s">
        <v>347</v>
      </c>
      <c r="F11" s="7" t="s">
        <v>99</v>
      </c>
      <c r="G11" s="6" t="s">
        <v>348</v>
      </c>
      <c r="H11" s="5" t="s">
        <v>5</v>
      </c>
      <c r="I11" s="5" t="s">
        <v>6</v>
      </c>
      <c r="J11" s="5" t="s">
        <v>347</v>
      </c>
      <c r="K11" s="7" t="s">
        <v>99</v>
      </c>
      <c r="L11" s="7" t="s">
        <v>349</v>
      </c>
      <c r="M11" s="880"/>
      <c r="N11" s="817"/>
      <c r="Q11" s="13"/>
      <c r="R11" s="13"/>
    </row>
    <row r="12" spans="1:14" s="15" customFormat="1" ht="12.75">
      <c r="A12" s="5">
        <v>1</v>
      </c>
      <c r="B12" s="5">
        <v>2</v>
      </c>
      <c r="C12" s="5">
        <v>3</v>
      </c>
      <c r="D12" s="5">
        <v>4</v>
      </c>
      <c r="E12" s="5">
        <v>5</v>
      </c>
      <c r="F12" s="5">
        <v>6</v>
      </c>
      <c r="G12" s="5">
        <v>7</v>
      </c>
      <c r="H12" s="5">
        <v>8</v>
      </c>
      <c r="I12" s="5">
        <v>9</v>
      </c>
      <c r="J12" s="5">
        <v>10</v>
      </c>
      <c r="K12" s="5">
        <v>11</v>
      </c>
      <c r="L12" s="5">
        <v>12</v>
      </c>
      <c r="M12" s="5">
        <v>13</v>
      </c>
      <c r="N12" s="5">
        <v>14</v>
      </c>
    </row>
    <row r="13" spans="1:14" ht="12.75">
      <c r="A13" s="8">
        <v>1</v>
      </c>
      <c r="B13" s="19" t="s">
        <v>726</v>
      </c>
      <c r="C13" s="9">
        <v>592</v>
      </c>
      <c r="D13" s="9">
        <v>0</v>
      </c>
      <c r="E13" s="9">
        <v>0</v>
      </c>
      <c r="F13" s="67">
        <v>0</v>
      </c>
      <c r="G13" s="10">
        <f>C13+D13+E13+F13</f>
        <v>592</v>
      </c>
      <c r="H13" s="9">
        <f>C13</f>
        <v>592</v>
      </c>
      <c r="I13" s="9">
        <f>D13</f>
        <v>0</v>
      </c>
      <c r="J13" s="9">
        <f>E13</f>
        <v>0</v>
      </c>
      <c r="K13" s="9">
        <f>F13</f>
        <v>0</v>
      </c>
      <c r="L13" s="10">
        <f>H13+I13+J13+K13</f>
        <v>592</v>
      </c>
      <c r="M13" s="9">
        <f>G13-L13</f>
        <v>0</v>
      </c>
      <c r="N13" s="9"/>
    </row>
    <row r="14" spans="1:14" ht="12.75">
      <c r="A14" s="8">
        <v>2</v>
      </c>
      <c r="B14" s="19" t="s">
        <v>727</v>
      </c>
      <c r="C14" s="9">
        <v>1193</v>
      </c>
      <c r="D14" s="9">
        <v>0</v>
      </c>
      <c r="E14" s="9">
        <v>0</v>
      </c>
      <c r="F14" s="67">
        <v>0</v>
      </c>
      <c r="G14" s="10">
        <f aca="true" t="shared" si="0" ref="G14:G19">C14+D14+E14+F14</f>
        <v>1193</v>
      </c>
      <c r="H14" s="9">
        <f aca="true" t="shared" si="1" ref="H14:H19">C14</f>
        <v>1193</v>
      </c>
      <c r="I14" s="9">
        <f aca="true" t="shared" si="2" ref="I14:I24">D14</f>
        <v>0</v>
      </c>
      <c r="J14" s="9">
        <f aca="true" t="shared" si="3" ref="J14:J24">E14</f>
        <v>0</v>
      </c>
      <c r="K14" s="9">
        <f aca="true" t="shared" si="4" ref="K14:K24">F14</f>
        <v>0</v>
      </c>
      <c r="L14" s="10">
        <f aca="true" t="shared" si="5" ref="L14:L24">H14+I14+J14+K14</f>
        <v>1193</v>
      </c>
      <c r="M14" s="9">
        <f aca="true" t="shared" si="6" ref="M14:M24">G14-L14</f>
        <v>0</v>
      </c>
      <c r="N14" s="9"/>
    </row>
    <row r="15" spans="1:14" ht="12.75">
      <c r="A15" s="8">
        <v>3</v>
      </c>
      <c r="B15" s="19" t="s">
        <v>728</v>
      </c>
      <c r="C15" s="9">
        <v>480</v>
      </c>
      <c r="D15" s="9">
        <v>0</v>
      </c>
      <c r="E15" s="9">
        <v>0</v>
      </c>
      <c r="F15" s="67">
        <v>0</v>
      </c>
      <c r="G15" s="10">
        <f t="shared" si="0"/>
        <v>480</v>
      </c>
      <c r="H15" s="9">
        <f t="shared" si="1"/>
        <v>480</v>
      </c>
      <c r="I15" s="9">
        <f t="shared" si="2"/>
        <v>0</v>
      </c>
      <c r="J15" s="9">
        <f t="shared" si="3"/>
        <v>0</v>
      </c>
      <c r="K15" s="9">
        <f t="shared" si="4"/>
        <v>0</v>
      </c>
      <c r="L15" s="10">
        <f t="shared" si="5"/>
        <v>480</v>
      </c>
      <c r="M15" s="9">
        <f t="shared" si="6"/>
        <v>0</v>
      </c>
      <c r="N15" s="9"/>
    </row>
    <row r="16" spans="1:14" ht="12.75">
      <c r="A16" s="8">
        <v>4</v>
      </c>
      <c r="B16" s="19" t="s">
        <v>729</v>
      </c>
      <c r="C16" s="9">
        <v>1687</v>
      </c>
      <c r="D16" s="9">
        <v>0</v>
      </c>
      <c r="E16" s="9">
        <v>0</v>
      </c>
      <c r="F16" s="67">
        <v>0</v>
      </c>
      <c r="G16" s="10">
        <f t="shared" si="0"/>
        <v>1687</v>
      </c>
      <c r="H16" s="9">
        <f t="shared" si="1"/>
        <v>1687</v>
      </c>
      <c r="I16" s="9">
        <f t="shared" si="2"/>
        <v>0</v>
      </c>
      <c r="J16" s="9">
        <f t="shared" si="3"/>
        <v>0</v>
      </c>
      <c r="K16" s="9">
        <f t="shared" si="4"/>
        <v>0</v>
      </c>
      <c r="L16" s="10">
        <f t="shared" si="5"/>
        <v>1687</v>
      </c>
      <c r="M16" s="9">
        <f t="shared" si="6"/>
        <v>0</v>
      </c>
      <c r="N16" s="9"/>
    </row>
    <row r="17" spans="1:14" ht="12.75">
      <c r="A17" s="8">
        <v>5</v>
      </c>
      <c r="B17" s="19" t="s">
        <v>730</v>
      </c>
      <c r="C17" s="9">
        <v>181</v>
      </c>
      <c r="D17" s="9">
        <v>0</v>
      </c>
      <c r="E17" s="9">
        <v>0</v>
      </c>
      <c r="F17" s="67">
        <v>0</v>
      </c>
      <c r="G17" s="10">
        <f t="shared" si="0"/>
        <v>181</v>
      </c>
      <c r="H17" s="9">
        <f t="shared" si="1"/>
        <v>181</v>
      </c>
      <c r="I17" s="9">
        <f t="shared" si="2"/>
        <v>0</v>
      </c>
      <c r="J17" s="9">
        <f t="shared" si="3"/>
        <v>0</v>
      </c>
      <c r="K17" s="9">
        <f t="shared" si="4"/>
        <v>0</v>
      </c>
      <c r="L17" s="10">
        <f t="shared" si="5"/>
        <v>181</v>
      </c>
      <c r="M17" s="9">
        <f t="shared" si="6"/>
        <v>0</v>
      </c>
      <c r="N17" s="9"/>
    </row>
    <row r="18" spans="1:14" ht="12.75">
      <c r="A18" s="8">
        <v>6</v>
      </c>
      <c r="B18" s="19" t="s">
        <v>731</v>
      </c>
      <c r="C18" s="9">
        <v>761</v>
      </c>
      <c r="D18" s="9">
        <v>0</v>
      </c>
      <c r="E18" s="9">
        <v>3</v>
      </c>
      <c r="F18" s="67">
        <v>0</v>
      </c>
      <c r="G18" s="10">
        <f t="shared" si="0"/>
        <v>764</v>
      </c>
      <c r="H18" s="9">
        <f t="shared" si="1"/>
        <v>761</v>
      </c>
      <c r="I18" s="9">
        <f t="shared" si="2"/>
        <v>0</v>
      </c>
      <c r="J18" s="9">
        <f t="shared" si="3"/>
        <v>3</v>
      </c>
      <c r="K18" s="9">
        <f t="shared" si="4"/>
        <v>0</v>
      </c>
      <c r="L18" s="10">
        <f t="shared" si="5"/>
        <v>764</v>
      </c>
      <c r="M18" s="9">
        <f t="shared" si="6"/>
        <v>0</v>
      </c>
      <c r="N18" s="9"/>
    </row>
    <row r="19" spans="1:14" ht="25.5">
      <c r="A19" s="8">
        <v>7</v>
      </c>
      <c r="B19" s="143" t="s">
        <v>732</v>
      </c>
      <c r="C19" s="9">
        <v>183</v>
      </c>
      <c r="D19" s="9">
        <v>0</v>
      </c>
      <c r="E19" s="9">
        <v>0</v>
      </c>
      <c r="F19" s="67">
        <v>0</v>
      </c>
      <c r="G19" s="10">
        <f t="shared" si="0"/>
        <v>183</v>
      </c>
      <c r="H19" s="9">
        <f t="shared" si="1"/>
        <v>183</v>
      </c>
      <c r="I19" s="9">
        <f t="shared" si="2"/>
        <v>0</v>
      </c>
      <c r="J19" s="9">
        <f t="shared" si="3"/>
        <v>0</v>
      </c>
      <c r="K19" s="9">
        <f t="shared" si="4"/>
        <v>0</v>
      </c>
      <c r="L19" s="10">
        <f t="shared" si="5"/>
        <v>183</v>
      </c>
      <c r="M19" s="9">
        <f t="shared" si="6"/>
        <v>0</v>
      </c>
      <c r="N19" s="9"/>
    </row>
    <row r="20" spans="1:14" ht="12.75">
      <c r="A20" s="8">
        <v>8</v>
      </c>
      <c r="B20" s="19" t="s">
        <v>733</v>
      </c>
      <c r="C20" s="9">
        <v>1719</v>
      </c>
      <c r="D20" s="9">
        <v>0</v>
      </c>
      <c r="E20" s="9">
        <v>0</v>
      </c>
      <c r="F20" s="67">
        <v>0</v>
      </c>
      <c r="G20" s="10">
        <f>C20+D20+E20+F20</f>
        <v>1719</v>
      </c>
      <c r="H20" s="9">
        <f>C20</f>
        <v>1719</v>
      </c>
      <c r="I20" s="9">
        <f t="shared" si="2"/>
        <v>0</v>
      </c>
      <c r="J20" s="9">
        <f t="shared" si="3"/>
        <v>0</v>
      </c>
      <c r="K20" s="9">
        <f t="shared" si="4"/>
        <v>0</v>
      </c>
      <c r="L20" s="10">
        <f t="shared" si="5"/>
        <v>1719</v>
      </c>
      <c r="M20" s="9">
        <f t="shared" si="6"/>
        <v>0</v>
      </c>
      <c r="N20" s="9"/>
    </row>
    <row r="21" spans="1:14" ht="12.75">
      <c r="A21" s="8">
        <v>9</v>
      </c>
      <c r="B21" s="19" t="s">
        <v>734</v>
      </c>
      <c r="C21" s="9">
        <v>1605</v>
      </c>
      <c r="D21" s="9">
        <v>0</v>
      </c>
      <c r="E21" s="9">
        <v>10</v>
      </c>
      <c r="F21" s="67">
        <v>0</v>
      </c>
      <c r="G21" s="10">
        <f>C21+D21+E21+F21</f>
        <v>1615</v>
      </c>
      <c r="H21" s="9">
        <f>C21</f>
        <v>1605</v>
      </c>
      <c r="I21" s="9">
        <f t="shared" si="2"/>
        <v>0</v>
      </c>
      <c r="J21" s="9">
        <f t="shared" si="3"/>
        <v>10</v>
      </c>
      <c r="K21" s="9">
        <f t="shared" si="4"/>
        <v>0</v>
      </c>
      <c r="L21" s="10">
        <f t="shared" si="5"/>
        <v>1615</v>
      </c>
      <c r="M21" s="9">
        <f t="shared" si="6"/>
        <v>0</v>
      </c>
      <c r="N21" s="9"/>
    </row>
    <row r="22" spans="1:14" ht="12.75">
      <c r="A22" s="8">
        <v>10</v>
      </c>
      <c r="B22" s="19" t="s">
        <v>735</v>
      </c>
      <c r="C22" s="9">
        <v>1034</v>
      </c>
      <c r="D22" s="9">
        <v>0</v>
      </c>
      <c r="E22" s="9">
        <v>7</v>
      </c>
      <c r="F22" s="67">
        <v>0</v>
      </c>
      <c r="G22" s="10">
        <f>C22+D22+E22+F22</f>
        <v>1041</v>
      </c>
      <c r="H22" s="9">
        <f>C22</f>
        <v>1034</v>
      </c>
      <c r="I22" s="9">
        <f t="shared" si="2"/>
        <v>0</v>
      </c>
      <c r="J22" s="9">
        <f t="shared" si="3"/>
        <v>7</v>
      </c>
      <c r="K22" s="9">
        <f t="shared" si="4"/>
        <v>0</v>
      </c>
      <c r="L22" s="10">
        <f t="shared" si="5"/>
        <v>1041</v>
      </c>
      <c r="M22" s="9">
        <f t="shared" si="6"/>
        <v>0</v>
      </c>
      <c r="N22" s="9"/>
    </row>
    <row r="23" spans="1:14" ht="12.75">
      <c r="A23" s="8">
        <v>11</v>
      </c>
      <c r="B23" s="19" t="s">
        <v>736</v>
      </c>
      <c r="C23" s="9">
        <v>771</v>
      </c>
      <c r="D23" s="9">
        <v>0</v>
      </c>
      <c r="E23" s="9">
        <v>2</v>
      </c>
      <c r="F23" s="67">
        <v>0</v>
      </c>
      <c r="G23" s="10">
        <f>C23+D23+E23+F23</f>
        <v>773</v>
      </c>
      <c r="H23" s="9">
        <f>C23</f>
        <v>771</v>
      </c>
      <c r="I23" s="9">
        <f t="shared" si="2"/>
        <v>0</v>
      </c>
      <c r="J23" s="9">
        <f t="shared" si="3"/>
        <v>2</v>
      </c>
      <c r="K23" s="9">
        <f t="shared" si="4"/>
        <v>0</v>
      </c>
      <c r="L23" s="10">
        <f t="shared" si="5"/>
        <v>773</v>
      </c>
      <c r="M23" s="9">
        <f t="shared" si="6"/>
        <v>0</v>
      </c>
      <c r="N23" s="9"/>
    </row>
    <row r="24" spans="1:14" ht="12.75">
      <c r="A24" s="8">
        <v>12</v>
      </c>
      <c r="B24" s="19" t="s">
        <v>737</v>
      </c>
      <c r="C24" s="9">
        <v>499</v>
      </c>
      <c r="D24" s="9">
        <v>0</v>
      </c>
      <c r="E24" s="9">
        <v>11</v>
      </c>
      <c r="F24" s="67">
        <v>0</v>
      </c>
      <c r="G24" s="10">
        <f>C24+D24+E24+F24</f>
        <v>510</v>
      </c>
      <c r="H24" s="9">
        <f>C24</f>
        <v>499</v>
      </c>
      <c r="I24" s="9">
        <f t="shared" si="2"/>
        <v>0</v>
      </c>
      <c r="J24" s="9">
        <f t="shared" si="3"/>
        <v>11</v>
      </c>
      <c r="K24" s="9">
        <f t="shared" si="4"/>
        <v>0</v>
      </c>
      <c r="L24" s="10">
        <f t="shared" si="5"/>
        <v>510</v>
      </c>
      <c r="M24" s="9">
        <f t="shared" si="6"/>
        <v>0</v>
      </c>
      <c r="N24" s="9"/>
    </row>
    <row r="25" spans="1:14" s="15" customFormat="1" ht="12.75">
      <c r="A25" s="29"/>
      <c r="B25" s="29" t="s">
        <v>17</v>
      </c>
      <c r="C25" s="29">
        <f>SUM(C13:C24)</f>
        <v>10705</v>
      </c>
      <c r="D25" s="29">
        <f>SUM(D13:D24)</f>
        <v>0</v>
      </c>
      <c r="E25" s="29">
        <f>SUM(E13:E24)</f>
        <v>33</v>
      </c>
      <c r="F25" s="29">
        <f aca="true" t="shared" si="7" ref="F25:M25">SUM(F13:F24)</f>
        <v>0</v>
      </c>
      <c r="G25" s="29">
        <f t="shared" si="7"/>
        <v>10738</v>
      </c>
      <c r="H25" s="29">
        <f t="shared" si="7"/>
        <v>10705</v>
      </c>
      <c r="I25" s="29">
        <f t="shared" si="7"/>
        <v>0</v>
      </c>
      <c r="J25" s="29">
        <f t="shared" si="7"/>
        <v>33</v>
      </c>
      <c r="K25" s="29">
        <f t="shared" si="7"/>
        <v>0</v>
      </c>
      <c r="L25" s="29">
        <f t="shared" si="7"/>
        <v>10738</v>
      </c>
      <c r="M25" s="29">
        <f t="shared" si="7"/>
        <v>0</v>
      </c>
      <c r="N25" s="29"/>
    </row>
    <row r="26" spans="1:13" ht="12.75">
      <c r="A26" s="12"/>
      <c r="B26" s="476" t="s">
        <v>757</v>
      </c>
      <c r="C26" s="882" t="s">
        <v>915</v>
      </c>
      <c r="D26" s="883"/>
      <c r="E26" s="883"/>
      <c r="F26" s="883"/>
      <c r="G26" s="883"/>
      <c r="H26" s="883"/>
      <c r="I26" s="883"/>
      <c r="J26" s="13"/>
      <c r="K26" s="13"/>
      <c r="L26" s="13"/>
      <c r="M26" s="13"/>
    </row>
    <row r="27" ht="12.75">
      <c r="A27" s="11" t="s">
        <v>8</v>
      </c>
    </row>
    <row r="28" ht="12.75">
      <c r="A28" t="s">
        <v>9</v>
      </c>
    </row>
    <row r="29" spans="1:12" ht="12.75">
      <c r="A29" t="s">
        <v>10</v>
      </c>
      <c r="J29" s="12" t="s">
        <v>11</v>
      </c>
      <c r="K29" s="12"/>
      <c r="L29" s="12" t="s">
        <v>11</v>
      </c>
    </row>
    <row r="30" spans="1:12" ht="12.75">
      <c r="A30" s="16" t="s">
        <v>419</v>
      </c>
      <c r="J30" s="12"/>
      <c r="K30" s="12"/>
      <c r="L30" s="12"/>
    </row>
    <row r="31" spans="3:13" ht="12.75">
      <c r="C31" s="16" t="s">
        <v>420</v>
      </c>
      <c r="E31" s="13"/>
      <c r="F31" s="13"/>
      <c r="G31" s="13"/>
      <c r="H31" s="13"/>
      <c r="I31" s="13"/>
      <c r="J31" s="13"/>
      <c r="K31" s="13"/>
      <c r="L31" s="13"/>
      <c r="M31" s="13"/>
    </row>
    <row r="32" spans="3:13" ht="12.75">
      <c r="C32" s="16"/>
      <c r="E32" s="13"/>
      <c r="F32" s="13"/>
      <c r="G32" s="13"/>
      <c r="H32" s="13"/>
      <c r="I32" s="13"/>
      <c r="J32" s="13"/>
      <c r="K32" s="13"/>
      <c r="L32" s="13"/>
      <c r="M32" s="13"/>
    </row>
    <row r="33" spans="1:13" ht="15.75">
      <c r="A33" s="538"/>
      <c r="B33" s="538"/>
      <c r="C33" s="538"/>
      <c r="D33" s="538"/>
      <c r="E33" s="559"/>
      <c r="F33" s="559"/>
      <c r="G33" s="559"/>
      <c r="H33" s="559"/>
      <c r="I33" s="559"/>
      <c r="J33" s="881" t="s">
        <v>777</v>
      </c>
      <c r="K33" s="881"/>
      <c r="L33" s="559"/>
      <c r="M33" s="13"/>
    </row>
    <row r="34" spans="1:13" ht="15">
      <c r="A34" s="538"/>
      <c r="B34" s="538"/>
      <c r="C34" s="538"/>
      <c r="D34" s="538"/>
      <c r="E34" s="559"/>
      <c r="F34" s="559"/>
      <c r="G34" s="559"/>
      <c r="H34" s="559"/>
      <c r="I34" s="559"/>
      <c r="J34" s="559"/>
      <c r="K34" s="559"/>
      <c r="L34" s="559"/>
      <c r="M34" s="13"/>
    </row>
    <row r="35" spans="1:13" ht="15" customHeight="1">
      <c r="A35" s="15" t="s">
        <v>12</v>
      </c>
      <c r="B35" s="14"/>
      <c r="C35" s="14"/>
      <c r="D35" s="14"/>
      <c r="E35" s="14"/>
      <c r="F35" s="14"/>
      <c r="G35" s="14"/>
      <c r="H35" s="538"/>
      <c r="I35" s="538"/>
      <c r="J35" s="539"/>
      <c r="K35" s="539"/>
      <c r="L35" s="539"/>
      <c r="M35" s="79"/>
    </row>
    <row r="36" spans="1:13" ht="15" customHeight="1">
      <c r="A36" s="338"/>
      <c r="B36" s="338"/>
      <c r="C36" s="338"/>
      <c r="D36" s="514" t="s">
        <v>778</v>
      </c>
      <c r="E36" s="428"/>
      <c r="F36" s="338"/>
      <c r="G36" s="338"/>
      <c r="H36" s="338"/>
      <c r="I36" s="338"/>
      <c r="J36" s="540" t="s">
        <v>1019</v>
      </c>
      <c r="K36" s="540"/>
      <c r="L36" s="540"/>
      <c r="M36" s="353"/>
    </row>
    <row r="37" spans="1:13" ht="15.75" customHeight="1">
      <c r="A37" s="338" t="s">
        <v>13</v>
      </c>
      <c r="B37" s="338"/>
      <c r="C37" s="338"/>
      <c r="D37" s="515" t="s">
        <v>779</v>
      </c>
      <c r="E37" s="429"/>
      <c r="F37" s="338"/>
      <c r="G37" s="338"/>
      <c r="H37" s="338"/>
      <c r="I37" s="338"/>
      <c r="J37" s="540" t="s">
        <v>756</v>
      </c>
      <c r="K37" s="540"/>
      <c r="L37" s="540"/>
      <c r="M37" s="353"/>
    </row>
    <row r="38" spans="1:13" ht="15.75">
      <c r="A38" s="538"/>
      <c r="B38" s="538"/>
      <c r="C38" s="538"/>
      <c r="D38" s="516" t="s">
        <v>780</v>
      </c>
      <c r="E38" s="430"/>
      <c r="F38" s="538"/>
      <c r="G38" s="538"/>
      <c r="H38" s="538"/>
      <c r="I38" s="538"/>
      <c r="J38" s="492" t="s">
        <v>81</v>
      </c>
      <c r="K38" s="492"/>
      <c r="L38" s="492"/>
      <c r="M38" s="31"/>
    </row>
    <row r="39" spans="1:13" ht="12.75">
      <c r="A39" s="876"/>
      <c r="B39" s="876"/>
      <c r="C39" s="876"/>
      <c r="D39" s="876"/>
      <c r="E39" s="876"/>
      <c r="F39" s="876"/>
      <c r="G39" s="876"/>
      <c r="H39" s="876"/>
      <c r="I39" s="876"/>
      <c r="J39" s="876"/>
      <c r="K39" s="876"/>
      <c r="L39" s="876"/>
      <c r="M39" s="876"/>
    </row>
  </sheetData>
  <sheetProtection/>
  <mergeCells count="15">
    <mergeCell ref="D2:I2"/>
    <mergeCell ref="A6:M6"/>
    <mergeCell ref="A4:M4"/>
    <mergeCell ref="A3:M3"/>
    <mergeCell ref="L2:M2"/>
    <mergeCell ref="B10:B11"/>
    <mergeCell ref="A10:A11"/>
    <mergeCell ref="A39:M39"/>
    <mergeCell ref="H10:L10"/>
    <mergeCell ref="C10:G10"/>
    <mergeCell ref="N10:N11"/>
    <mergeCell ref="L9:N9"/>
    <mergeCell ref="M10:M11"/>
    <mergeCell ref="J33:K33"/>
    <mergeCell ref="C26:I2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s.k sinha</cp:lastModifiedBy>
  <cp:lastPrinted>2020-03-06T10:42:28Z</cp:lastPrinted>
  <dcterms:created xsi:type="dcterms:W3CDTF">1996-10-14T23:33:28Z</dcterms:created>
  <dcterms:modified xsi:type="dcterms:W3CDTF">2020-06-25T18:09:48Z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